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14576jb\Documents\SRIM_Calcs\"/>
    </mc:Choice>
  </mc:AlternateContent>
  <xr:revisionPtr revIDLastSave="0" documentId="13_ncr:40001_{338E2A0F-01B4-4E03-9412-7467E187612A}" xr6:coauthVersionLast="47" xr6:coauthVersionMax="47" xr10:uidLastSave="{00000000-0000-0000-0000-000000000000}"/>
  <bookViews>
    <workbookView xWindow="-120" yWindow="-120" windowWidth="29040" windowHeight="17640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11" i="1"/>
  <c r="L11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P5" i="1"/>
  <c r="G108" i="1" l="1"/>
  <c r="H108" i="1" s="1"/>
  <c r="G19" i="1"/>
  <c r="H19" i="1" s="1"/>
  <c r="G17" i="1"/>
  <c r="H17" i="1" s="1"/>
  <c r="G15" i="1"/>
  <c r="H15" i="1" s="1"/>
  <c r="G13" i="1"/>
  <c r="H13" i="1" s="1"/>
  <c r="G71" i="1"/>
  <c r="H71" i="1" s="1"/>
  <c r="G49" i="1"/>
  <c r="H49" i="1" s="1"/>
  <c r="G41" i="1"/>
  <c r="H41" i="1" s="1"/>
  <c r="G37" i="1"/>
  <c r="H37" i="1" s="1"/>
  <c r="G33" i="1"/>
  <c r="H33" i="1" s="1"/>
  <c r="G29" i="1"/>
  <c r="H29" i="1" s="1"/>
  <c r="G27" i="1"/>
  <c r="H27" i="1" s="1"/>
  <c r="G23" i="1"/>
  <c r="H23" i="1" s="1"/>
  <c r="G21" i="1"/>
  <c r="H21" i="1" s="1"/>
  <c r="G11" i="1"/>
  <c r="H11" i="1" s="1"/>
  <c r="G9" i="1"/>
  <c r="H9" i="1" s="1"/>
  <c r="G106" i="1"/>
  <c r="H106" i="1" s="1"/>
  <c r="G98" i="1"/>
  <c r="H98" i="1" s="1"/>
  <c r="G94" i="1"/>
  <c r="H94" i="1" s="1"/>
  <c r="G88" i="1"/>
  <c r="H88" i="1" s="1"/>
  <c r="G84" i="1"/>
  <c r="H84" i="1" s="1"/>
  <c r="G80" i="1"/>
  <c r="H80" i="1" s="1"/>
  <c r="G76" i="1"/>
  <c r="H76" i="1" s="1"/>
  <c r="G72" i="1"/>
  <c r="H72" i="1" s="1"/>
  <c r="G64" i="1"/>
  <c r="H64" i="1" s="1"/>
  <c r="G60" i="1"/>
  <c r="H60" i="1" s="1"/>
  <c r="G56" i="1"/>
  <c r="H56" i="1" s="1"/>
  <c r="G52" i="1"/>
  <c r="H52" i="1" s="1"/>
  <c r="G48" i="1"/>
  <c r="H48" i="1" s="1"/>
  <c r="G42" i="1"/>
  <c r="H42" i="1" s="1"/>
  <c r="G38" i="1"/>
  <c r="H38" i="1" s="1"/>
  <c r="G36" i="1"/>
  <c r="H36" i="1" s="1"/>
  <c r="G30" i="1"/>
  <c r="H30" i="1" s="1"/>
  <c r="G26" i="1"/>
  <c r="H26" i="1" s="1"/>
  <c r="G20" i="1"/>
  <c r="H20" i="1" s="1"/>
  <c r="G107" i="1"/>
  <c r="H107" i="1" s="1"/>
  <c r="G105" i="1"/>
  <c r="H105" i="1" s="1"/>
  <c r="G103" i="1"/>
  <c r="H103" i="1" s="1"/>
  <c r="G101" i="1"/>
  <c r="H101" i="1" s="1"/>
  <c r="G99" i="1"/>
  <c r="H99" i="1" s="1"/>
  <c r="G97" i="1"/>
  <c r="H97" i="1" s="1"/>
  <c r="G95" i="1"/>
  <c r="H95" i="1" s="1"/>
  <c r="G93" i="1"/>
  <c r="H93" i="1" s="1"/>
  <c r="G91" i="1"/>
  <c r="H91" i="1" s="1"/>
  <c r="G89" i="1"/>
  <c r="H89" i="1" s="1"/>
  <c r="G87" i="1"/>
  <c r="H87" i="1" s="1"/>
  <c r="G85" i="1"/>
  <c r="H85" i="1" s="1"/>
  <c r="G83" i="1"/>
  <c r="H83" i="1" s="1"/>
  <c r="G81" i="1"/>
  <c r="H81" i="1" s="1"/>
  <c r="G79" i="1"/>
  <c r="H79" i="1" s="1"/>
  <c r="G77" i="1"/>
  <c r="H77" i="1" s="1"/>
  <c r="G75" i="1"/>
  <c r="H75" i="1" s="1"/>
  <c r="G73" i="1"/>
  <c r="H73" i="1" s="1"/>
  <c r="G69" i="1"/>
  <c r="H69" i="1" s="1"/>
  <c r="G67" i="1"/>
  <c r="H67" i="1" s="1"/>
  <c r="G65" i="1"/>
  <c r="H65" i="1" s="1"/>
  <c r="G63" i="1"/>
  <c r="H63" i="1" s="1"/>
  <c r="G61" i="1"/>
  <c r="H61" i="1" s="1"/>
  <c r="G59" i="1"/>
  <c r="H59" i="1" s="1"/>
  <c r="G57" i="1"/>
  <c r="H57" i="1" s="1"/>
  <c r="G55" i="1"/>
  <c r="H55" i="1" s="1"/>
  <c r="G53" i="1"/>
  <c r="H53" i="1" s="1"/>
  <c r="G51" i="1"/>
  <c r="H51" i="1" s="1"/>
  <c r="G47" i="1"/>
  <c r="H47" i="1" s="1"/>
  <c r="G45" i="1"/>
  <c r="H45" i="1" s="1"/>
  <c r="G43" i="1"/>
  <c r="H43" i="1" s="1"/>
  <c r="G39" i="1"/>
  <c r="H39" i="1" s="1"/>
  <c r="G35" i="1"/>
  <c r="H35" i="1" s="1"/>
  <c r="G31" i="1"/>
  <c r="H31" i="1" s="1"/>
  <c r="G25" i="1"/>
  <c r="H25" i="1" s="1"/>
  <c r="G102" i="1"/>
  <c r="H102" i="1" s="1"/>
  <c r="G68" i="1"/>
  <c r="H68" i="1" s="1"/>
  <c r="G46" i="1"/>
  <c r="H46" i="1" s="1"/>
  <c r="G32" i="1"/>
  <c r="H32" i="1" s="1"/>
  <c r="G24" i="1"/>
  <c r="H24" i="1" s="1"/>
  <c r="G18" i="1"/>
  <c r="H18" i="1" s="1"/>
  <c r="G16" i="1"/>
  <c r="H16" i="1" s="1"/>
  <c r="G14" i="1"/>
  <c r="H14" i="1" s="1"/>
  <c r="G12" i="1"/>
  <c r="H12" i="1" s="1"/>
  <c r="G104" i="1"/>
  <c r="H104" i="1" s="1"/>
  <c r="G100" i="1"/>
  <c r="H100" i="1" s="1"/>
  <c r="G96" i="1"/>
  <c r="H96" i="1" s="1"/>
  <c r="G92" i="1"/>
  <c r="H92" i="1" s="1"/>
  <c r="G90" i="1"/>
  <c r="H90" i="1" s="1"/>
  <c r="G86" i="1"/>
  <c r="H86" i="1" s="1"/>
  <c r="G82" i="1"/>
  <c r="H82" i="1" s="1"/>
  <c r="G78" i="1"/>
  <c r="H78" i="1" s="1"/>
  <c r="G74" i="1"/>
  <c r="H74" i="1" s="1"/>
  <c r="G70" i="1"/>
  <c r="H70" i="1" s="1"/>
  <c r="G66" i="1"/>
  <c r="H66" i="1" s="1"/>
  <c r="G62" i="1"/>
  <c r="H62" i="1" s="1"/>
  <c r="G58" i="1"/>
  <c r="H58" i="1" s="1"/>
  <c r="G54" i="1"/>
  <c r="H54" i="1" s="1"/>
  <c r="G50" i="1"/>
  <c r="H50" i="1" s="1"/>
  <c r="G44" i="1"/>
  <c r="H44" i="1" s="1"/>
  <c r="G40" i="1"/>
  <c r="H40" i="1" s="1"/>
  <c r="G34" i="1"/>
  <c r="H34" i="1" s="1"/>
  <c r="G28" i="1"/>
  <c r="H28" i="1" s="1"/>
  <c r="G22" i="1"/>
  <c r="H22" i="1" s="1"/>
  <c r="G10" i="1"/>
  <c r="H10" i="1" s="1"/>
  <c r="K19" i="1" l="1"/>
  <c r="L19" i="1" l="1"/>
  <c r="O19" i="1" s="1"/>
  <c r="P19" i="1" s="1"/>
  <c r="Q19" i="1" s="1"/>
  <c r="M19" i="1"/>
</calcChain>
</file>

<file path=xl/sharedStrings.xml><?xml version="1.0" encoding="utf-8"?>
<sst xmlns="http://schemas.openxmlformats.org/spreadsheetml/2006/main" count="48" uniqueCount="45">
  <si>
    <t>PASTE OUTPUT FROM</t>
  </si>
  <si>
    <t>Irradiation paramaters</t>
  </si>
  <si>
    <t>Material properties</t>
  </si>
  <si>
    <t>Paste SRIM settings screenshot here for reference</t>
  </si>
  <si>
    <t>SRIM BELOW</t>
  </si>
  <si>
    <t>Time</t>
  </si>
  <si>
    <t>Beam current</t>
  </si>
  <si>
    <t>Area</t>
  </si>
  <si>
    <t>Density</t>
  </si>
  <si>
    <t>Number density</t>
  </si>
  <si>
    <t>(h)</t>
  </si>
  <si>
    <t>(μA)</t>
  </si>
  <si>
    <t>(cm^2)</t>
  </si>
  <si>
    <t>(g/cm^3)</t>
  </si>
  <si>
    <t>(atoms/cm^3)</t>
  </si>
  <si>
    <t>TARGET</t>
  </si>
  <si>
    <t>VACANCIES</t>
  </si>
  <si>
    <t>DEPTH</t>
  </si>
  <si>
    <t>by</t>
  </si>
  <si>
    <t>Molar mass</t>
  </si>
  <si>
    <t>Avogadro's</t>
  </si>
  <si>
    <t>(Ang.)</t>
  </si>
  <si>
    <t>IONS</t>
  </si>
  <si>
    <t>RECOILS</t>
  </si>
  <si>
    <t xml:space="preserve">Total vacancies </t>
  </si>
  <si>
    <t xml:space="preserve">Depth </t>
  </si>
  <si>
    <t>Vacancies / cm^3</t>
  </si>
  <si>
    <t>DPA</t>
  </si>
  <si>
    <t>(g/mol^-1)</t>
  </si>
  <si>
    <t>mol^-1</t>
  </si>
  <si>
    <t>-----------</t>
  </si>
  <si>
    <t>------------</t>
  </si>
  <si>
    <t>(vacancies / ion  Å)</t>
  </si>
  <si>
    <t>Calculated</t>
  </si>
  <si>
    <t>Total charge</t>
  </si>
  <si>
    <t>Fluence</t>
  </si>
  <si>
    <t>(C)</t>
  </si>
  <si>
    <t>(ions/cm^2)</t>
  </si>
  <si>
    <t>Max DPA</t>
  </si>
  <si>
    <t>Depth (μm) at Max. DPA</t>
  </si>
  <si>
    <t>Peak dpa/s</t>
  </si>
  <si>
    <t>DPA at 60% depth</t>
  </si>
  <si>
    <t>dpa/s</t>
  </si>
  <si>
    <t>(cm)</t>
  </si>
  <si>
    <t>60% Max DPA depth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</si>
</sst>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0"/>
    <numFmt numFmtId="166" formatCode="0.0000"/>
    <numFmt numFmtId="167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1010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2" borderId="0" xfId="1" applyFont="1" applyFill="1"/>
    <xf numFmtId="0" fontId="4" fillId="2" borderId="1" xfId="1" applyFont="1" applyFill="1" applyBorder="1"/>
    <xf numFmtId="0" fontId="5" fillId="2" borderId="0" xfId="1" applyFont="1" applyFill="1"/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6" fillId="2" borderId="1" xfId="1" applyFont="1" applyFill="1" applyBorder="1"/>
    <xf numFmtId="0" fontId="6" fillId="2" borderId="0" xfId="1" applyFont="1" applyFill="1"/>
    <xf numFmtId="0" fontId="1" fillId="2" borderId="0" xfId="1" applyFill="1"/>
    <xf numFmtId="0" fontId="3" fillId="2" borderId="6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8" fillId="2" borderId="0" xfId="1" applyFont="1" applyFill="1"/>
    <xf numFmtId="0" fontId="9" fillId="2" borderId="0" xfId="0" applyFont="1" applyFill="1"/>
    <xf numFmtId="0" fontId="3" fillId="2" borderId="7" xfId="1" applyFont="1" applyFill="1" applyBorder="1" applyAlignment="1">
      <alignment horizontal="center"/>
    </xf>
    <xf numFmtId="0" fontId="7" fillId="2" borderId="7" xfId="1" applyFont="1" applyFill="1" applyBorder="1" applyAlignment="1">
      <alignment horizontal="center"/>
    </xf>
    <xf numFmtId="164" fontId="3" fillId="3" borderId="8" xfId="1" applyNumberFormat="1" applyFont="1" applyFill="1" applyBorder="1" applyAlignment="1">
      <alignment horizontal="center"/>
    </xf>
    <xf numFmtId="2" fontId="3" fillId="3" borderId="8" xfId="1" applyNumberFormat="1" applyFont="1" applyFill="1" applyBorder="1" applyAlignment="1">
      <alignment horizontal="center"/>
    </xf>
    <xf numFmtId="2" fontId="3" fillId="2" borderId="0" xfId="1" applyNumberFormat="1" applyFont="1" applyFill="1" applyAlignment="1">
      <alignment horizontal="center"/>
    </xf>
    <xf numFmtId="11" fontId="3" fillId="3" borderId="8" xfId="1" applyNumberFormat="1" applyFont="1" applyFill="1" applyBorder="1" applyAlignment="1">
      <alignment horizontal="center"/>
    </xf>
    <xf numFmtId="165" fontId="1" fillId="2" borderId="0" xfId="1" applyNumberFormat="1" applyFill="1"/>
    <xf numFmtId="166" fontId="1" fillId="2" borderId="0" xfId="1" applyNumberFormat="1" applyFill="1"/>
    <xf numFmtId="11" fontId="3" fillId="2" borderId="0" xfId="1" applyNumberFormat="1" applyFont="1" applyFill="1" applyAlignment="1">
      <alignment horizontal="center"/>
    </xf>
    <xf numFmtId="165" fontId="3" fillId="2" borderId="6" xfId="1" applyNumberFormat="1" applyFont="1" applyFill="1" applyBorder="1" applyAlignment="1">
      <alignment horizontal="center"/>
    </xf>
    <xf numFmtId="11" fontId="3" fillId="2" borderId="6" xfId="1" applyNumberFormat="1" applyFont="1" applyFill="1" applyBorder="1" applyAlignment="1">
      <alignment horizontal="center"/>
    </xf>
    <xf numFmtId="11" fontId="5" fillId="2" borderId="1" xfId="1" applyNumberFormat="1" applyFont="1" applyFill="1" applyBorder="1"/>
    <xf numFmtId="0" fontId="2" fillId="2" borderId="0" xfId="1" applyFont="1" applyFill="1"/>
    <xf numFmtId="0" fontId="3" fillId="2" borderId="0" xfId="1" applyFont="1" applyFill="1" applyAlignment="1">
      <alignment horizontal="center"/>
    </xf>
    <xf numFmtId="165" fontId="3" fillId="2" borderId="7" xfId="1" applyNumberFormat="1" applyFont="1" applyFill="1" applyBorder="1" applyAlignment="1">
      <alignment horizontal="center"/>
    </xf>
    <xf numFmtId="11" fontId="3" fillId="2" borderId="7" xfId="1" applyNumberFormat="1" applyFont="1" applyFill="1" applyBorder="1" applyAlignment="1">
      <alignment horizontal="center"/>
    </xf>
    <xf numFmtId="11" fontId="6" fillId="2" borderId="0" xfId="0" applyNumberFormat="1" applyFont="1" applyFill="1"/>
    <xf numFmtId="11" fontId="6" fillId="2" borderId="1" xfId="1" applyNumberFormat="1" applyFont="1" applyFill="1" applyBorder="1"/>
    <xf numFmtId="2" fontId="6" fillId="2" borderId="0" xfId="1" applyNumberFormat="1" applyFont="1" applyFill="1"/>
    <xf numFmtId="11" fontId="6" fillId="2" borderId="0" xfId="1" applyNumberFormat="1" applyFont="1" applyFill="1"/>
    <xf numFmtId="2" fontId="1" fillId="2" borderId="0" xfId="1" applyNumberFormat="1" applyFill="1"/>
    <xf numFmtId="2" fontId="3" fillId="2" borderId="6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2" fontId="3" fillId="2" borderId="7" xfId="1" applyNumberFormat="1" applyFont="1" applyFill="1" applyBorder="1" applyAlignment="1">
      <alignment horizontal="center"/>
    </xf>
    <xf numFmtId="166" fontId="3" fillId="2" borderId="8" xfId="1" applyNumberFormat="1" applyFont="1" applyFill="1" applyBorder="1" applyAlignment="1">
      <alignment horizontal="center"/>
    </xf>
    <xf numFmtId="11" fontId="3" fillId="2" borderId="8" xfId="1" applyNumberFormat="1" applyFont="1" applyFill="1" applyBorder="1" applyAlignment="1">
      <alignment horizontal="center"/>
    </xf>
    <xf numFmtId="11" fontId="1" fillId="2" borderId="0" xfId="1" applyNumberFormat="1" applyFill="1"/>
    <xf numFmtId="166" fontId="3" fillId="2" borderId="0" xfId="1" applyNumberFormat="1" applyFont="1" applyFill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2" fontId="8" fillId="2" borderId="8" xfId="1" applyNumberFormat="1" applyFont="1" applyFill="1" applyBorder="1"/>
    <xf numFmtId="164" fontId="8" fillId="2" borderId="8" xfId="1" applyNumberFormat="1" applyFont="1" applyFill="1" applyBorder="1"/>
    <xf numFmtId="11" fontId="8" fillId="2" borderId="8" xfId="1" applyNumberFormat="1" applyFont="1" applyFill="1" applyBorder="1"/>
    <xf numFmtId="2" fontId="1" fillId="2" borderId="0" xfId="1" applyNumberFormat="1" applyFill="1" applyAlignment="1">
      <alignment vertical="center" wrapText="1"/>
    </xf>
    <xf numFmtId="11" fontId="1" fillId="2" borderId="0" xfId="1" applyNumberFormat="1" applyFill="1" applyAlignment="1">
      <alignment vertical="center" wrapText="1"/>
    </xf>
    <xf numFmtId="0" fontId="1" fillId="2" borderId="0" xfId="1" applyFill="1" applyAlignment="1">
      <alignment horizontal="right"/>
    </xf>
    <xf numFmtId="1" fontId="6" fillId="2" borderId="0" xfId="1" applyNumberFormat="1" applyFont="1" applyFill="1"/>
    <xf numFmtId="167" fontId="6" fillId="2" borderId="0" xfId="1" applyNumberFormat="1" applyFont="1" applyFill="1"/>
    <xf numFmtId="166" fontId="6" fillId="2" borderId="0" xfId="1" applyNumberFormat="1" applyFont="1" applyFill="1"/>
    <xf numFmtId="167" fontId="3" fillId="3" borderId="8" xfId="1" applyNumberFormat="1" applyFont="1" applyFill="1" applyBorder="1" applyAlignment="1">
      <alignment horizontal="center"/>
    </xf>
    <xf numFmtId="166" fontId="3" fillId="3" borderId="8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81300762601523"/>
          <c:y val="3.0892688447423499E-2"/>
          <c:w val="0.8529176018352036"/>
          <c:h val="0.7904821869606749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Sheet1!$H$7</c:f>
              <c:strCache>
                <c:ptCount val="1"/>
                <c:pt idx="0">
                  <c:v>DPA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7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Sheet1!$F$9:$F$108</c:f>
              <c:numCache>
                <c:formatCode>0.00</c:formatCode>
                <c:ptCount val="10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0.35000000000000003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0.70000000000000007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0.95000000000000007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1.1500000000000001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1.4000000000000001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1.6500000000000001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1.9000000000000001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2.3000000000000003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2.5500000000000003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2.8000000000000003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3.0500000000000003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3.3000000000000003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3.5500000000000003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3.8000000000000003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4.3500000000000005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4.6000000000000005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4.8500000000000005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</c:numCache>
            </c:numRef>
          </c:xVal>
          <c:yVal>
            <c:numRef>
              <c:f>Sheet1!$H$9:$H$108</c:f>
              <c:numCache>
                <c:formatCode>0.00</c:formatCode>
                <c:ptCount val="100"/>
                <c:pt idx="0">
                  <c:v>3.6030120310037404E-2</c:v>
                </c:pt>
                <c:pt idx="1">
                  <c:v>8.853211401209321E-2</c:v>
                </c:pt>
                <c:pt idx="2">
                  <c:v>0.11410074431139644</c:v>
                </c:pt>
                <c:pt idx="3">
                  <c:v>0.129210208064057</c:v>
                </c:pt>
                <c:pt idx="4">
                  <c:v>0.11588804582917465</c:v>
                </c:pt>
                <c:pt idx="5">
                  <c:v>0.10793666378045667</c:v>
                </c:pt>
                <c:pt idx="6">
                  <c:v>0.13552031831315017</c:v>
                </c:pt>
                <c:pt idx="7">
                  <c:v>0.1157172015145235</c:v>
                </c:pt>
                <c:pt idx="8">
                  <c:v>0.15810283256200289</c:v>
                </c:pt>
                <c:pt idx="9">
                  <c:v>0.11696852633566468</c:v>
                </c:pt>
                <c:pt idx="10">
                  <c:v>0.12592127493855571</c:v>
                </c:pt>
                <c:pt idx="11">
                  <c:v>0.16643621534201139</c:v>
                </c:pt>
                <c:pt idx="12">
                  <c:v>0.15314611691159236</c:v>
                </c:pt>
                <c:pt idx="13">
                  <c:v>0.14507096393071786</c:v>
                </c:pt>
                <c:pt idx="14">
                  <c:v>0.14188421675596263</c:v>
                </c:pt>
                <c:pt idx="15">
                  <c:v>0.13270418689563693</c:v>
                </c:pt>
                <c:pt idx="16">
                  <c:v>0.13233480257436347</c:v>
                </c:pt>
                <c:pt idx="17">
                  <c:v>0.1604966511462374</c:v>
                </c:pt>
                <c:pt idx="18">
                  <c:v>0.14219042608858701</c:v>
                </c:pt>
                <c:pt idx="19">
                  <c:v>0.15274803780878835</c:v>
                </c:pt>
                <c:pt idx="20">
                  <c:v>0.15099668028050625</c:v>
                </c:pt>
                <c:pt idx="21">
                  <c:v>0.18068169897223182</c:v>
                </c:pt>
                <c:pt idx="22">
                  <c:v>0.17873310257721872</c:v>
                </c:pt>
                <c:pt idx="23">
                  <c:v>0.17668610747792879</c:v>
                </c:pt>
                <c:pt idx="24">
                  <c:v>0.20297096881809096</c:v>
                </c:pt>
                <c:pt idx="25">
                  <c:v>0.16432499969523121</c:v>
                </c:pt>
                <c:pt idx="26">
                  <c:v>0.20387242641632761</c:v>
                </c:pt>
                <c:pt idx="27">
                  <c:v>0.18588312186076369</c:v>
                </c:pt>
                <c:pt idx="28">
                  <c:v>0.21594382146145069</c:v>
                </c:pt>
                <c:pt idx="29">
                  <c:v>0.21524806013923836</c:v>
                </c:pt>
                <c:pt idx="30">
                  <c:v>0.237448689830005</c:v>
                </c:pt>
                <c:pt idx="31">
                  <c:v>0.2246616678446868</c:v>
                </c:pt>
                <c:pt idx="32">
                  <c:v>0.21372454149977288</c:v>
                </c:pt>
                <c:pt idx="33">
                  <c:v>0.23891447038679561</c:v>
                </c:pt>
                <c:pt idx="34">
                  <c:v>0.25252792531483459</c:v>
                </c:pt>
                <c:pt idx="35">
                  <c:v>0.27787192310576753</c:v>
                </c:pt>
                <c:pt idx="36">
                  <c:v>0.30006848673437408</c:v>
                </c:pt>
                <c:pt idx="37">
                  <c:v>0.29290243554859752</c:v>
                </c:pt>
                <c:pt idx="38">
                  <c:v>0.30718867273898359</c:v>
                </c:pt>
                <c:pt idx="39">
                  <c:v>0.34284919961597932</c:v>
                </c:pt>
                <c:pt idx="40">
                  <c:v>0.36515034236334615</c:v>
                </c:pt>
                <c:pt idx="41">
                  <c:v>0.36464833471172747</c:v>
                </c:pt>
                <c:pt idx="42">
                  <c:v>0.39319471659075167</c:v>
                </c:pt>
                <c:pt idx="43">
                  <c:v>0.50201936187771412</c:v>
                </c:pt>
                <c:pt idx="44">
                  <c:v>0.54907276258117976</c:v>
                </c:pt>
                <c:pt idx="45">
                  <c:v>0.68082291188618838</c:v>
                </c:pt>
                <c:pt idx="46">
                  <c:v>1.0107859008347815</c:v>
                </c:pt>
                <c:pt idx="47">
                  <c:v>1.6054672179741012</c:v>
                </c:pt>
                <c:pt idx="48">
                  <c:v>1.9502112025567335</c:v>
                </c:pt>
                <c:pt idx="49">
                  <c:v>1.1358660817721988</c:v>
                </c:pt>
                <c:pt idx="50">
                  <c:v>0.24728628326287821</c:v>
                </c:pt>
                <c:pt idx="51">
                  <c:v>2.0326012392428337E-2</c:v>
                </c:pt>
                <c:pt idx="52">
                  <c:v>3.4628095607918774E-4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3C-4904-BEAE-D0317E43B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9223616"/>
        <c:axId val="-979229424"/>
      </c:scatterChart>
      <c:valAx>
        <c:axId val="-979223616"/>
        <c:scaling>
          <c:orientation val="minMax"/>
          <c:max val="3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GB" sz="2000"/>
                  <a:t>Penetration</a:t>
                </a:r>
                <a:r>
                  <a:rPr lang="en-GB" sz="2000" baseline="0"/>
                  <a:t> depth (cm)</a:t>
                </a:r>
                <a:endParaRPr lang="en-GB" sz="20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-979229424"/>
        <c:crosses val="autoZero"/>
        <c:crossBetween val="midCat"/>
      </c:valAx>
      <c:valAx>
        <c:axId val="-979229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GB" sz="2000"/>
                  <a:t>Dose</a:t>
                </a:r>
                <a:r>
                  <a:rPr lang="en-GB" sz="2000" baseline="0"/>
                  <a:t> (dpa)</a:t>
                </a:r>
                <a:endParaRPr lang="en-GB" sz="2000"/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-97922361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406399</xdr:colOff>
      <xdr:row>22</xdr:row>
      <xdr:rowOff>15875</xdr:rowOff>
    </xdr:from>
    <xdr:to>
      <xdr:col>17</xdr:col>
      <xdr:colOff>31750</xdr:colOff>
      <xdr:row>43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7F73E6-8CFC-46C6-8F79-963DAB5D0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0</xdr:row>
      <xdr:rowOff>238125</xdr:rowOff>
    </xdr:from>
    <xdr:to>
      <xdr:col>1</xdr:col>
      <xdr:colOff>285750</xdr:colOff>
      <xdr:row>2</xdr:row>
      <xdr:rowOff>47625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679D4F84-6CBE-4AAF-AA38-4738B263C5CC}"/>
            </a:ext>
          </a:extLst>
        </xdr:cNvPr>
        <xdr:cNvSpPr/>
      </xdr:nvSpPr>
      <xdr:spPr>
        <a:xfrm>
          <a:off x="254000" y="238125"/>
          <a:ext cx="307975" cy="304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 b="1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8</xdr:col>
      <xdr:colOff>358775</xdr:colOff>
      <xdr:row>0</xdr:row>
      <xdr:rowOff>238125</xdr:rowOff>
    </xdr:from>
    <xdr:to>
      <xdr:col>9</xdr:col>
      <xdr:colOff>263525</xdr:colOff>
      <xdr:row>2</xdr:row>
      <xdr:rowOff>47625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C5A5506B-DC3D-4D57-9F85-1CE0C0ABB4D5}"/>
            </a:ext>
          </a:extLst>
        </xdr:cNvPr>
        <xdr:cNvSpPr/>
      </xdr:nvSpPr>
      <xdr:spPr>
        <a:xfrm>
          <a:off x="7626350" y="238125"/>
          <a:ext cx="314325" cy="304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 b="1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13</xdr:col>
      <xdr:colOff>558800</xdr:colOff>
      <xdr:row>0</xdr:row>
      <xdr:rowOff>238125</xdr:rowOff>
    </xdr:from>
    <xdr:to>
      <xdr:col>13</xdr:col>
      <xdr:colOff>876300</xdr:colOff>
      <xdr:row>2</xdr:row>
      <xdr:rowOff>47625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103348B2-9303-4779-AC6B-20F5C63E39A1}"/>
            </a:ext>
          </a:extLst>
        </xdr:cNvPr>
        <xdr:cNvSpPr/>
      </xdr:nvSpPr>
      <xdr:spPr>
        <a:xfrm>
          <a:off x="12836525" y="238125"/>
          <a:ext cx="317500" cy="304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 b="1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17</xdr:col>
      <xdr:colOff>269875</xdr:colOff>
      <xdr:row>0</xdr:row>
      <xdr:rowOff>238125</xdr:rowOff>
    </xdr:from>
    <xdr:to>
      <xdr:col>17</xdr:col>
      <xdr:colOff>587375</xdr:colOff>
      <xdr:row>2</xdr:row>
      <xdr:rowOff>47625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746AF35D-7DF1-469E-B2FD-9FFA6C527809}"/>
            </a:ext>
          </a:extLst>
        </xdr:cNvPr>
        <xdr:cNvSpPr/>
      </xdr:nvSpPr>
      <xdr:spPr>
        <a:xfrm>
          <a:off x="17653000" y="238125"/>
          <a:ext cx="317500" cy="3048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 b="1">
              <a:solidFill>
                <a:schemeClr val="tx1"/>
              </a:solidFill>
            </a:rPr>
            <a:t>4</a:t>
          </a:r>
        </a:p>
      </xdr:txBody>
    </xdr:sp>
    <xdr:clientData/>
  </xdr:twoCellAnchor>
  <xdr:twoCellAnchor editAs="oneCell">
    <xdr:from>
      <xdr:col>18</xdr:col>
      <xdr:colOff>34636</xdr:colOff>
      <xdr:row>2</xdr:row>
      <xdr:rowOff>69273</xdr:rowOff>
    </xdr:from>
    <xdr:to>
      <xdr:col>24</xdr:col>
      <xdr:colOff>287415</xdr:colOff>
      <xdr:row>27</xdr:row>
      <xdr:rowOff>188861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992FAED-4C81-7383-D2AA-9D4420833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114818" y="554182"/>
          <a:ext cx="7457143" cy="61809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14576jb/Documents/Planning/Art3-Irradiation/SRIMOutputs_Ti3MXene_Prot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MeV"/>
      <sheetName val="2 MeV improved"/>
      <sheetName val="5 MeV"/>
      <sheetName val="5 MeV higher dpa"/>
      <sheetName val="10 MeV"/>
      <sheetName val="10 MeV higher dpa"/>
      <sheetName val="7 MeV"/>
      <sheetName val="3MeV"/>
      <sheetName val="2.5 MeV"/>
    </sheetNames>
    <sheetDataSet>
      <sheetData sheetId="0">
        <row r="7">
          <cell r="H7" t="str">
            <v>DPA</v>
          </cell>
        </row>
        <row r="9">
          <cell r="F9">
            <v>0.80000100000000007</v>
          </cell>
          <cell r="H9">
            <v>3.9285204039773564E-2</v>
          </cell>
        </row>
        <row r="10">
          <cell r="F10">
            <v>1.6</v>
          </cell>
          <cell r="H10">
            <v>0.10540586948707868</v>
          </cell>
        </row>
        <row r="11">
          <cell r="F11">
            <v>2.4</v>
          </cell>
          <cell r="H11">
            <v>0.12692444007347553</v>
          </cell>
        </row>
        <row r="12">
          <cell r="F12">
            <v>3.2</v>
          </cell>
          <cell r="H12">
            <v>0.14079131285163002</v>
          </cell>
        </row>
        <row r="13">
          <cell r="F13">
            <v>4</v>
          </cell>
          <cell r="H13">
            <v>0.13679541198899794</v>
          </cell>
        </row>
        <row r="14">
          <cell r="F14">
            <v>4.8</v>
          </cell>
          <cell r="H14">
            <v>0.13112835500477563</v>
          </cell>
        </row>
        <row r="15">
          <cell r="F15">
            <v>5.6000000000000005</v>
          </cell>
          <cell r="H15">
            <v>0.15293287632936783</v>
          </cell>
        </row>
        <row r="16">
          <cell r="F16">
            <v>6.4</v>
          </cell>
          <cell r="H16">
            <v>0.13748979844249795</v>
          </cell>
        </row>
        <row r="17">
          <cell r="F17">
            <v>7.2</v>
          </cell>
          <cell r="H17">
            <v>0.17214399094296304</v>
          </cell>
        </row>
        <row r="18">
          <cell r="F18">
            <v>8</v>
          </cell>
          <cell r="H18">
            <v>0.14069215399040044</v>
          </cell>
        </row>
        <row r="19">
          <cell r="F19">
            <v>8.8000000000000007</v>
          </cell>
          <cell r="H19">
            <v>0.14842727696602415</v>
          </cell>
        </row>
        <row r="20">
          <cell r="F20">
            <v>9.6</v>
          </cell>
          <cell r="H20">
            <v>0.18147955989282408</v>
          </cell>
        </row>
        <row r="21">
          <cell r="F21">
            <v>10.4</v>
          </cell>
          <cell r="H21">
            <v>0.17040962562108716</v>
          </cell>
        </row>
        <row r="22">
          <cell r="F22">
            <v>11.200000000000001</v>
          </cell>
          <cell r="H22">
            <v>0.16622976860538055</v>
          </cell>
        </row>
        <row r="23">
          <cell r="F23">
            <v>12</v>
          </cell>
          <cell r="H23">
            <v>0.16548150339794676</v>
          </cell>
        </row>
        <row r="24">
          <cell r="F24">
            <v>12.8</v>
          </cell>
          <cell r="H24">
            <v>0.15885551436365986</v>
          </cell>
        </row>
        <row r="25">
          <cell r="F25">
            <v>13.600000000000001</v>
          </cell>
          <cell r="H25">
            <v>0.15917247511473051</v>
          </cell>
        </row>
        <row r="26">
          <cell r="F26">
            <v>14.4</v>
          </cell>
          <cell r="H26">
            <v>0.1837664339986731</v>
          </cell>
        </row>
        <row r="27">
          <cell r="F27">
            <v>15.200000000000001</v>
          </cell>
          <cell r="H27">
            <v>0.16842653987145911</v>
          </cell>
        </row>
        <row r="28">
          <cell r="F28">
            <v>16</v>
          </cell>
          <cell r="H28">
            <v>0.17867813911315908</v>
          </cell>
        </row>
        <row r="29">
          <cell r="F29">
            <v>16.8</v>
          </cell>
          <cell r="H29">
            <v>0.17798201463533864</v>
          </cell>
        </row>
        <row r="30">
          <cell r="F30">
            <v>17.600000000000001</v>
          </cell>
          <cell r="H30">
            <v>0.20399621381397767</v>
          </cell>
        </row>
        <row r="31">
          <cell r="F31">
            <v>18.400000000000002</v>
          </cell>
          <cell r="H31">
            <v>0.20328087959366808</v>
          </cell>
        </row>
        <row r="32">
          <cell r="F32">
            <v>19.2</v>
          </cell>
          <cell r="H32">
            <v>0.20287473075246934</v>
          </cell>
        </row>
        <row r="33">
          <cell r="F33">
            <v>20</v>
          </cell>
          <cell r="H33">
            <v>0.22690886285530013</v>
          </cell>
        </row>
        <row r="34">
          <cell r="F34">
            <v>20.8</v>
          </cell>
          <cell r="H34">
            <v>0.19681359962232708</v>
          </cell>
        </row>
        <row r="35">
          <cell r="F35">
            <v>21.6</v>
          </cell>
          <cell r="H35">
            <v>0.23202240483094269</v>
          </cell>
        </row>
        <row r="36">
          <cell r="F36">
            <v>22.400000000000002</v>
          </cell>
          <cell r="H36">
            <v>0.21745272990257869</v>
          </cell>
        </row>
        <row r="37">
          <cell r="F37">
            <v>23.200000000000003</v>
          </cell>
          <cell r="H37">
            <v>0.24410075910839482</v>
          </cell>
        </row>
        <row r="38">
          <cell r="F38">
            <v>24</v>
          </cell>
          <cell r="H38">
            <v>0.24599429086803778</v>
          </cell>
        </row>
        <row r="39">
          <cell r="F39">
            <v>24.8</v>
          </cell>
          <cell r="H39">
            <v>0.26713927770050311</v>
          </cell>
        </row>
        <row r="40">
          <cell r="F40">
            <v>25.6</v>
          </cell>
          <cell r="H40">
            <v>0.25840021699241172</v>
          </cell>
        </row>
        <row r="41">
          <cell r="F41">
            <v>26.400000000000002</v>
          </cell>
          <cell r="H41">
            <v>0.25477460678499869</v>
          </cell>
        </row>
        <row r="42">
          <cell r="F42">
            <v>27.200000000000003</v>
          </cell>
          <cell r="H42">
            <v>0.28000578026979511</v>
          </cell>
        </row>
        <row r="43">
          <cell r="F43">
            <v>28</v>
          </cell>
          <cell r="H43">
            <v>0.29350199649287351</v>
          </cell>
        </row>
        <row r="44">
          <cell r="F44">
            <v>28.8</v>
          </cell>
          <cell r="H44">
            <v>0.31776847500485866</v>
          </cell>
        </row>
        <row r="45">
          <cell r="F45">
            <v>29.6</v>
          </cell>
          <cell r="H45">
            <v>0.33912970865277303</v>
          </cell>
        </row>
        <row r="46">
          <cell r="F46">
            <v>30.400000000000002</v>
          </cell>
          <cell r="H46">
            <v>0.34252251507621062</v>
          </cell>
        </row>
        <row r="47">
          <cell r="F47">
            <v>31.200000000000003</v>
          </cell>
          <cell r="H47">
            <v>0.35973078534790331</v>
          </cell>
        </row>
        <row r="48">
          <cell r="F48">
            <v>32</v>
          </cell>
          <cell r="H48">
            <v>0.39936231360226659</v>
          </cell>
        </row>
        <row r="49">
          <cell r="F49">
            <v>32.800000000000004</v>
          </cell>
          <cell r="H49">
            <v>0.4252607054761855</v>
          </cell>
        </row>
        <row r="50">
          <cell r="F50">
            <v>33.6</v>
          </cell>
          <cell r="H50">
            <v>0.43833705161343012</v>
          </cell>
        </row>
        <row r="51">
          <cell r="F51">
            <v>34.4</v>
          </cell>
          <cell r="H51">
            <v>0.47745357581915621</v>
          </cell>
        </row>
        <row r="52">
          <cell r="F52">
            <v>35.200000000000003</v>
          </cell>
          <cell r="H52">
            <v>0.58754003627615825</v>
          </cell>
        </row>
        <row r="53">
          <cell r="F53">
            <v>36</v>
          </cell>
          <cell r="H53">
            <v>0.66104840278492627</v>
          </cell>
        </row>
        <row r="54">
          <cell r="F54">
            <v>36.800000000000004</v>
          </cell>
          <cell r="H54">
            <v>0.8407820715103812</v>
          </cell>
        </row>
        <row r="55">
          <cell r="F55">
            <v>37.6</v>
          </cell>
          <cell r="H55">
            <v>1.3108462997187182</v>
          </cell>
        </row>
        <row r="56">
          <cell r="F56">
            <v>38.4</v>
          </cell>
          <cell r="H56">
            <v>2.5093869563481181</v>
          </cell>
        </row>
        <row r="57">
          <cell r="F57">
            <v>39.200000000000003</v>
          </cell>
          <cell r="H57">
            <v>3.6477654437504849</v>
          </cell>
        </row>
        <row r="58">
          <cell r="F58">
            <v>40</v>
          </cell>
          <cell r="H58">
            <v>2.3815552675793703</v>
          </cell>
        </row>
        <row r="59">
          <cell r="F59">
            <v>40.800000000000004</v>
          </cell>
          <cell r="H59">
            <v>0.57458992558955635</v>
          </cell>
        </row>
        <row r="60">
          <cell r="F60">
            <v>41.6</v>
          </cell>
          <cell r="H60">
            <v>4.8936087191349086E-2</v>
          </cell>
        </row>
        <row r="61">
          <cell r="F61">
            <v>42.4</v>
          </cell>
          <cell r="H61">
            <v>9.0155895249706679E-4</v>
          </cell>
        </row>
        <row r="62">
          <cell r="F62">
            <v>43.2</v>
          </cell>
          <cell r="H62">
            <v>0</v>
          </cell>
        </row>
        <row r="63">
          <cell r="F63">
            <v>44</v>
          </cell>
          <cell r="H63">
            <v>0</v>
          </cell>
        </row>
        <row r="64">
          <cell r="F64">
            <v>44.800000000000004</v>
          </cell>
          <cell r="H64">
            <v>0</v>
          </cell>
        </row>
        <row r="65">
          <cell r="F65">
            <v>45.6</v>
          </cell>
          <cell r="H65">
            <v>0</v>
          </cell>
        </row>
        <row r="66">
          <cell r="F66">
            <v>46.400000000000006</v>
          </cell>
          <cell r="H66">
            <v>0</v>
          </cell>
        </row>
        <row r="67">
          <cell r="F67">
            <v>47.2</v>
          </cell>
          <cell r="H67">
            <v>0</v>
          </cell>
        </row>
        <row r="68">
          <cell r="F68">
            <v>48</v>
          </cell>
          <cell r="H68">
            <v>0</v>
          </cell>
        </row>
        <row r="69">
          <cell r="F69">
            <v>48.800000000000004</v>
          </cell>
          <cell r="H69">
            <v>0</v>
          </cell>
        </row>
        <row r="70">
          <cell r="F70">
            <v>49.6</v>
          </cell>
          <cell r="H70">
            <v>0</v>
          </cell>
        </row>
        <row r="71">
          <cell r="F71">
            <v>50.400000000000006</v>
          </cell>
          <cell r="H71">
            <v>0</v>
          </cell>
        </row>
        <row r="72">
          <cell r="F72">
            <v>51.2</v>
          </cell>
          <cell r="H72">
            <v>0</v>
          </cell>
        </row>
        <row r="73">
          <cell r="F73">
            <v>52</v>
          </cell>
          <cell r="H73">
            <v>0</v>
          </cell>
        </row>
        <row r="74">
          <cell r="F74">
            <v>52.800000000000004</v>
          </cell>
          <cell r="H74">
            <v>0</v>
          </cell>
        </row>
        <row r="75">
          <cell r="F75">
            <v>53.6</v>
          </cell>
          <cell r="H75">
            <v>0</v>
          </cell>
        </row>
        <row r="76">
          <cell r="F76">
            <v>54.400000000000006</v>
          </cell>
          <cell r="H76">
            <v>0</v>
          </cell>
        </row>
        <row r="77">
          <cell r="F77">
            <v>55.2</v>
          </cell>
          <cell r="H77">
            <v>0</v>
          </cell>
        </row>
        <row r="78">
          <cell r="F78">
            <v>56</v>
          </cell>
          <cell r="H78">
            <v>0</v>
          </cell>
        </row>
        <row r="79">
          <cell r="F79">
            <v>56.800000000000004</v>
          </cell>
          <cell r="H79">
            <v>0</v>
          </cell>
        </row>
        <row r="80">
          <cell r="F80">
            <v>57.6</v>
          </cell>
          <cell r="H80">
            <v>0</v>
          </cell>
        </row>
        <row r="81">
          <cell r="F81">
            <v>58.400000000000006</v>
          </cell>
          <cell r="H81">
            <v>0</v>
          </cell>
        </row>
        <row r="82">
          <cell r="F82">
            <v>59.2</v>
          </cell>
          <cell r="H82">
            <v>0</v>
          </cell>
        </row>
        <row r="83">
          <cell r="F83">
            <v>60</v>
          </cell>
          <cell r="H83">
            <v>0</v>
          </cell>
        </row>
        <row r="84">
          <cell r="F84">
            <v>60.800000000000004</v>
          </cell>
          <cell r="H84">
            <v>0</v>
          </cell>
        </row>
        <row r="85">
          <cell r="F85">
            <v>61.6</v>
          </cell>
          <cell r="H85">
            <v>0</v>
          </cell>
        </row>
        <row r="86">
          <cell r="F86">
            <v>62.400000000000006</v>
          </cell>
          <cell r="H86">
            <v>0</v>
          </cell>
        </row>
        <row r="87">
          <cell r="F87">
            <v>63.2</v>
          </cell>
          <cell r="H87">
            <v>0</v>
          </cell>
        </row>
        <row r="88">
          <cell r="F88">
            <v>64</v>
          </cell>
          <cell r="H88">
            <v>0</v>
          </cell>
        </row>
        <row r="89">
          <cell r="F89">
            <v>64.8</v>
          </cell>
          <cell r="H89">
            <v>0</v>
          </cell>
        </row>
        <row r="90">
          <cell r="F90">
            <v>65.600000000000009</v>
          </cell>
          <cell r="H90">
            <v>0</v>
          </cell>
        </row>
        <row r="91">
          <cell r="F91">
            <v>66.400000000000006</v>
          </cell>
          <cell r="H91">
            <v>0</v>
          </cell>
        </row>
        <row r="92">
          <cell r="F92">
            <v>67.2</v>
          </cell>
          <cell r="H92">
            <v>0</v>
          </cell>
        </row>
        <row r="93">
          <cell r="F93">
            <v>68</v>
          </cell>
          <cell r="H93">
            <v>0</v>
          </cell>
        </row>
        <row r="94">
          <cell r="F94">
            <v>68.8</v>
          </cell>
          <cell r="H94">
            <v>0</v>
          </cell>
        </row>
        <row r="95">
          <cell r="F95">
            <v>69.600000000000009</v>
          </cell>
          <cell r="H95">
            <v>0</v>
          </cell>
        </row>
        <row r="96">
          <cell r="F96">
            <v>70.400000000000006</v>
          </cell>
          <cell r="H96">
            <v>0</v>
          </cell>
        </row>
        <row r="97">
          <cell r="F97">
            <v>71.2</v>
          </cell>
          <cell r="H97">
            <v>0</v>
          </cell>
        </row>
        <row r="98">
          <cell r="F98">
            <v>72</v>
          </cell>
          <cell r="H98">
            <v>0</v>
          </cell>
        </row>
        <row r="99">
          <cell r="F99">
            <v>72.8</v>
          </cell>
          <cell r="H99">
            <v>0</v>
          </cell>
        </row>
        <row r="100">
          <cell r="F100">
            <v>73.600000000000009</v>
          </cell>
          <cell r="H100">
            <v>0</v>
          </cell>
        </row>
        <row r="101">
          <cell r="F101">
            <v>74.400000000000006</v>
          </cell>
          <cell r="H101">
            <v>0</v>
          </cell>
        </row>
        <row r="102">
          <cell r="F102">
            <v>75.2</v>
          </cell>
          <cell r="H102">
            <v>0</v>
          </cell>
        </row>
        <row r="103">
          <cell r="F103">
            <v>76</v>
          </cell>
          <cell r="H103">
            <v>0</v>
          </cell>
        </row>
        <row r="104">
          <cell r="F104">
            <v>76.8</v>
          </cell>
          <cell r="H104">
            <v>0</v>
          </cell>
        </row>
        <row r="105">
          <cell r="F105">
            <v>77.600000000000009</v>
          </cell>
          <cell r="H105">
            <v>0</v>
          </cell>
        </row>
        <row r="106">
          <cell r="F106">
            <v>78.400000000000006</v>
          </cell>
          <cell r="H106">
            <v>0</v>
          </cell>
        </row>
        <row r="107">
          <cell r="F107">
            <v>79.2</v>
          </cell>
          <cell r="H107">
            <v>0</v>
          </cell>
        </row>
        <row r="108">
          <cell r="F108">
            <v>80</v>
          </cell>
          <cell r="H10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16"/>
  <sheetViews>
    <sheetView tabSelected="1" zoomScale="55" zoomScaleNormal="55" workbookViewId="0">
      <selection activeCell="U37" sqref="U37"/>
    </sheetView>
  </sheetViews>
  <sheetFormatPr defaultColWidth="10.140625" defaultRowHeight="20.100000000000001" customHeight="1" x14ac:dyDescent="0.3"/>
  <cols>
    <col min="1" max="1" width="4.140625" style="13" customWidth="1"/>
    <col min="2" max="2" width="13.7109375" style="12" bestFit="1" customWidth="1"/>
    <col min="3" max="4" width="13.5703125" style="12" bestFit="1" customWidth="1"/>
    <col min="5" max="5" width="27.85546875" style="11" bestFit="1" customWidth="1"/>
    <col min="6" max="6" width="11.5703125" style="12" bestFit="1" customWidth="1"/>
    <col min="7" max="7" width="27.7109375" style="12" bestFit="1" customWidth="1"/>
    <col min="8" max="8" width="10.28515625" style="12" bestFit="1" customWidth="1"/>
    <col min="9" max="10" width="6.140625" style="13" customWidth="1"/>
    <col min="11" max="11" width="19.5703125" style="13" customWidth="1"/>
    <col min="12" max="12" width="22.85546875" style="13" customWidth="1"/>
    <col min="13" max="13" width="20.42578125" style="13" customWidth="1"/>
    <col min="14" max="14" width="14.28515625" style="13" customWidth="1"/>
    <col min="15" max="15" width="21.7109375" style="13" bestFit="1" customWidth="1"/>
    <col min="16" max="16" width="23" style="13" bestFit="1" customWidth="1"/>
    <col min="17" max="17" width="17.5703125" style="13" customWidth="1"/>
    <col min="18" max="18" width="9.85546875" style="13" customWidth="1"/>
    <col min="19" max="19" width="20.7109375" style="13" customWidth="1"/>
    <col min="20" max="20" width="18.140625" style="13" bestFit="1" customWidth="1"/>
    <col min="21" max="21" width="17.7109375" style="13" bestFit="1" customWidth="1"/>
    <col min="22" max="22" width="18.85546875" style="13" bestFit="1" customWidth="1"/>
    <col min="23" max="23" width="21.5703125" style="13" bestFit="1" customWidth="1"/>
    <col min="24" max="24" width="10.85546875" style="13" customWidth="1"/>
    <col min="25" max="25" width="18.140625" style="13" bestFit="1" customWidth="1"/>
    <col min="26" max="16384" width="10.140625" style="13"/>
  </cols>
  <sheetData>
    <row r="1" spans="2:24" s="1" customFormat="1" ht="20.100000000000001" customHeight="1" x14ac:dyDescent="0.35">
      <c r="E1" s="2"/>
      <c r="F1" s="3"/>
      <c r="G1" s="3"/>
      <c r="H1" s="3"/>
      <c r="S1" s="4"/>
      <c r="T1" s="4"/>
      <c r="U1" s="4"/>
      <c r="V1" s="4"/>
      <c r="W1" s="4"/>
      <c r="X1" s="4"/>
    </row>
    <row r="2" spans="2:24" s="1" customFormat="1" ht="20.100000000000001" customHeight="1" x14ac:dyDescent="0.35">
      <c r="B2" s="5" t="s">
        <v>0</v>
      </c>
      <c r="C2" s="5"/>
      <c r="D2" s="6"/>
      <c r="E2" s="2"/>
      <c r="F2" s="3"/>
      <c r="G2" s="3"/>
      <c r="H2" s="3"/>
      <c r="K2" s="7" t="s">
        <v>1</v>
      </c>
      <c r="L2" s="8"/>
      <c r="M2" s="9"/>
      <c r="N2" s="10"/>
      <c r="O2" s="7" t="s">
        <v>2</v>
      </c>
      <c r="P2" s="9"/>
      <c r="S2" s="1" t="s">
        <v>3</v>
      </c>
      <c r="T2" s="4"/>
      <c r="U2" s="4"/>
      <c r="V2" s="4"/>
      <c r="W2" s="4"/>
      <c r="X2" s="4"/>
    </row>
    <row r="3" spans="2:24" ht="20.100000000000001" customHeight="1" x14ac:dyDescent="0.35">
      <c r="B3" s="5" t="s">
        <v>4</v>
      </c>
      <c r="C3" s="5"/>
      <c r="D3" s="6"/>
      <c r="K3" s="14" t="s">
        <v>5</v>
      </c>
      <c r="L3" s="14" t="s">
        <v>6</v>
      </c>
      <c r="M3" s="14" t="s">
        <v>7</v>
      </c>
      <c r="N3" s="10"/>
      <c r="O3" s="15" t="s">
        <v>8</v>
      </c>
      <c r="P3" s="14" t="s">
        <v>9</v>
      </c>
      <c r="Q3" s="16"/>
      <c r="W3" s="17"/>
    </row>
    <row r="4" spans="2:24" ht="20.100000000000001" customHeight="1" x14ac:dyDescent="0.35">
      <c r="K4" s="18" t="s">
        <v>10</v>
      </c>
      <c r="L4" s="18" t="s">
        <v>11</v>
      </c>
      <c r="M4" s="18" t="s">
        <v>12</v>
      </c>
      <c r="N4" s="10"/>
      <c r="O4" s="19" t="s">
        <v>13</v>
      </c>
      <c r="P4" s="18" t="s">
        <v>14</v>
      </c>
      <c r="Q4" s="16"/>
      <c r="W4" s="17"/>
    </row>
    <row r="5" spans="2:24" ht="20.100000000000001" customHeight="1" x14ac:dyDescent="0.35">
      <c r="B5" s="12" t="s">
        <v>15</v>
      </c>
      <c r="C5" s="12" t="s">
        <v>16</v>
      </c>
      <c r="D5" s="12" t="s">
        <v>16</v>
      </c>
      <c r="K5" s="60">
        <f>1/60</f>
        <v>1.6666666666666666E-2</v>
      </c>
      <c r="L5" s="20">
        <v>7.2</v>
      </c>
      <c r="M5" s="21">
        <v>0.9</v>
      </c>
      <c r="N5" s="22"/>
      <c r="O5" s="59">
        <v>8.0000000000000002E-3</v>
      </c>
      <c r="P5" s="23">
        <f>(O5/O8)*P8</f>
        <v>2.578632491807617E+19</v>
      </c>
      <c r="Q5" s="16"/>
      <c r="S5" s="24"/>
      <c r="V5" s="25"/>
      <c r="W5" s="17"/>
    </row>
    <row r="6" spans="2:24" ht="20.100000000000001" customHeight="1" x14ac:dyDescent="0.35">
      <c r="B6" s="12" t="s">
        <v>17</v>
      </c>
      <c r="C6" s="12" t="s">
        <v>18</v>
      </c>
      <c r="D6" s="12" t="s">
        <v>18</v>
      </c>
      <c r="K6" s="10"/>
      <c r="L6" s="26"/>
      <c r="M6" s="22"/>
      <c r="N6" s="22"/>
      <c r="O6" s="27" t="s">
        <v>19</v>
      </c>
      <c r="P6" s="28" t="s">
        <v>20</v>
      </c>
      <c r="Q6" s="16"/>
      <c r="S6" s="24"/>
      <c r="V6" s="25"/>
      <c r="W6" s="17"/>
    </row>
    <row r="7" spans="2:24" ht="20.100000000000001" customHeight="1" x14ac:dyDescent="0.35">
      <c r="B7" s="12" t="s">
        <v>21</v>
      </c>
      <c r="C7" s="12" t="s">
        <v>22</v>
      </c>
      <c r="D7" s="12" t="s">
        <v>23</v>
      </c>
      <c r="E7" s="29" t="s">
        <v>24</v>
      </c>
      <c r="F7" s="3" t="s">
        <v>25</v>
      </c>
      <c r="G7" s="3" t="s">
        <v>26</v>
      </c>
      <c r="H7" s="3" t="s">
        <v>27</v>
      </c>
      <c r="I7" s="30"/>
      <c r="K7" s="31"/>
      <c r="L7" s="31"/>
      <c r="M7" s="22"/>
      <c r="N7" s="22"/>
      <c r="O7" s="32" t="s">
        <v>28</v>
      </c>
      <c r="P7" s="33" t="s">
        <v>29</v>
      </c>
      <c r="Q7" s="16"/>
    </row>
    <row r="8" spans="2:24" ht="20.100000000000001" customHeight="1" x14ac:dyDescent="0.35">
      <c r="B8" s="12" t="s">
        <v>30</v>
      </c>
      <c r="C8" s="12" t="s">
        <v>30</v>
      </c>
      <c r="D8" s="12" t="s">
        <v>31</v>
      </c>
      <c r="E8" s="29" t="s">
        <v>32</v>
      </c>
      <c r="F8" s="3" t="s">
        <v>43</v>
      </c>
      <c r="G8" s="3"/>
      <c r="H8" s="3"/>
      <c r="I8" s="30"/>
      <c r="K8" s="7" t="s">
        <v>33</v>
      </c>
      <c r="L8" s="9"/>
      <c r="M8" s="22"/>
      <c r="N8" s="22"/>
      <c r="O8" s="21">
        <v>186.83207999999999</v>
      </c>
      <c r="P8" s="23">
        <v>6.0221409000000001E+23</v>
      </c>
      <c r="Q8" s="16"/>
    </row>
    <row r="9" spans="2:24" ht="20.100000000000001" customHeight="1" x14ac:dyDescent="0.35">
      <c r="B9" s="34">
        <v>5000000</v>
      </c>
      <c r="C9" s="34">
        <v>3.0340000000000001E-9</v>
      </c>
      <c r="D9" s="34">
        <v>3.0983800000000001E-6</v>
      </c>
      <c r="E9" s="35">
        <f>D9+C9</f>
        <v>3.101414E-6</v>
      </c>
      <c r="F9" s="36">
        <f>B9*0.00000001</f>
        <v>0.05</v>
      </c>
      <c r="G9" s="37">
        <f t="shared" ref="G9:G72" si="0">$L$11*E9*10^8</f>
        <v>9.2908438915199987E+17</v>
      </c>
      <c r="H9" s="36">
        <f t="shared" ref="H9:H72" si="1">G9/$P$5</f>
        <v>3.6030120310037404E-2</v>
      </c>
      <c r="I9" s="38"/>
      <c r="K9" s="14" t="s">
        <v>34</v>
      </c>
      <c r="L9" s="39" t="s">
        <v>35</v>
      </c>
      <c r="M9" s="40"/>
      <c r="N9" s="40"/>
      <c r="O9" s="24"/>
      <c r="R9" s="25"/>
      <c r="S9" s="17"/>
    </row>
    <row r="10" spans="2:24" ht="20.100000000000001" customHeight="1" x14ac:dyDescent="0.35">
      <c r="B10" s="34">
        <v>10000000</v>
      </c>
      <c r="C10" s="34">
        <v>7.8199999999999999E-9</v>
      </c>
      <c r="D10" s="34">
        <v>7.6128799999999999E-6</v>
      </c>
      <c r="E10" s="35">
        <f t="shared" ref="E10:E73" si="2">D10+C10</f>
        <v>7.6206999999999997E-6</v>
      </c>
      <c r="F10" s="36">
        <f t="shared" ref="F10:F73" si="3">B10*0.00000001</f>
        <v>0.1</v>
      </c>
      <c r="G10" s="37">
        <f t="shared" si="0"/>
        <v>2.2829178575999997E+18</v>
      </c>
      <c r="H10" s="36">
        <f t="shared" si="1"/>
        <v>8.853211401209321E-2</v>
      </c>
      <c r="I10" s="38"/>
      <c r="K10" s="18" t="s">
        <v>36</v>
      </c>
      <c r="L10" s="41" t="s">
        <v>37</v>
      </c>
      <c r="M10" s="40"/>
      <c r="N10" s="40"/>
      <c r="O10" s="24"/>
      <c r="R10" s="25"/>
      <c r="S10" s="17"/>
    </row>
    <row r="11" spans="2:24" ht="20.100000000000001" customHeight="1" x14ac:dyDescent="0.35">
      <c r="B11" s="34">
        <v>15000000</v>
      </c>
      <c r="C11" s="34">
        <v>7.5759999999999995E-9</v>
      </c>
      <c r="D11" s="34">
        <v>9.81403E-6</v>
      </c>
      <c r="E11" s="35">
        <f t="shared" si="2"/>
        <v>9.8216060000000007E-6</v>
      </c>
      <c r="F11" s="36">
        <f t="shared" si="3"/>
        <v>0.15</v>
      </c>
      <c r="G11" s="37">
        <f t="shared" si="0"/>
        <v>2.942238866208E+18</v>
      </c>
      <c r="H11" s="36">
        <f t="shared" si="1"/>
        <v>0.11410074431139644</v>
      </c>
      <c r="I11" s="38"/>
      <c r="K11" s="42">
        <f>($L$5*10^(-6))*($K$5*60*60)</f>
        <v>4.3199999999999998E-4</v>
      </c>
      <c r="L11" s="43">
        <f>($K$11/$M$5)*(6.241*10^18)</f>
        <v>2995679999999999.5</v>
      </c>
      <c r="M11" s="40"/>
      <c r="N11" s="40"/>
      <c r="O11" s="44"/>
      <c r="R11" s="25"/>
      <c r="S11" s="17"/>
    </row>
    <row r="12" spans="2:24" ht="20.100000000000001" customHeight="1" x14ac:dyDescent="0.35">
      <c r="B12" s="34">
        <v>20000000</v>
      </c>
      <c r="C12" s="34">
        <v>8.5039999999999996E-9</v>
      </c>
      <c r="D12" s="34">
        <v>1.11137E-5</v>
      </c>
      <c r="E12" s="35">
        <f t="shared" si="2"/>
        <v>1.1122203999999999E-5</v>
      </c>
      <c r="F12" s="36">
        <f t="shared" si="3"/>
        <v>0.2</v>
      </c>
      <c r="G12" s="37">
        <f t="shared" si="0"/>
        <v>3.3318564078719995E+18</v>
      </c>
      <c r="H12" s="36">
        <f t="shared" si="1"/>
        <v>0.129210208064057</v>
      </c>
      <c r="I12" s="38"/>
      <c r="K12" s="45"/>
      <c r="L12" s="26"/>
      <c r="M12" s="40"/>
      <c r="N12" s="40"/>
      <c r="O12" s="44"/>
      <c r="R12" s="25"/>
      <c r="S12" s="17"/>
    </row>
    <row r="13" spans="2:24" ht="20.100000000000001" customHeight="1" x14ac:dyDescent="0.35">
      <c r="B13" s="34">
        <v>25000000</v>
      </c>
      <c r="C13" s="34">
        <v>8.5940000000000007E-9</v>
      </c>
      <c r="D13" s="34">
        <v>9.96686E-6</v>
      </c>
      <c r="E13" s="35">
        <f t="shared" si="2"/>
        <v>9.9754540000000005E-6</v>
      </c>
      <c r="F13" s="36">
        <f t="shared" si="3"/>
        <v>0.25</v>
      </c>
      <c r="G13" s="37">
        <f t="shared" si="0"/>
        <v>2.9883268038719995E+18</v>
      </c>
      <c r="H13" s="36">
        <f t="shared" si="1"/>
        <v>0.11588804582917465</v>
      </c>
      <c r="I13" s="38"/>
      <c r="K13" s="45"/>
      <c r="L13" s="26"/>
      <c r="M13" s="40"/>
      <c r="N13" s="40"/>
      <c r="O13" s="44"/>
      <c r="R13" s="25"/>
      <c r="S13" s="17"/>
    </row>
    <row r="14" spans="2:24" ht="20.100000000000001" customHeight="1" x14ac:dyDescent="0.3">
      <c r="B14" s="34">
        <v>30000000</v>
      </c>
      <c r="C14" s="34">
        <v>8.6719999999999998E-9</v>
      </c>
      <c r="D14" s="34">
        <v>9.2823400000000003E-6</v>
      </c>
      <c r="E14" s="35">
        <f t="shared" si="2"/>
        <v>9.2910120000000008E-6</v>
      </c>
      <c r="F14" s="36">
        <f t="shared" si="3"/>
        <v>0.3</v>
      </c>
      <c r="G14" s="37">
        <f t="shared" si="0"/>
        <v>2.7832898828159995E+18</v>
      </c>
      <c r="H14" s="36">
        <f t="shared" si="1"/>
        <v>0.10793666378045667</v>
      </c>
      <c r="I14" s="38"/>
      <c r="O14" s="44"/>
      <c r="R14" s="25"/>
      <c r="S14" s="17"/>
    </row>
    <row r="15" spans="2:24" ht="20.100000000000001" customHeight="1" x14ac:dyDescent="0.3">
      <c r="B15" s="34">
        <v>35000000</v>
      </c>
      <c r="C15" s="34">
        <v>9.3679999999999999E-9</v>
      </c>
      <c r="D15" s="34">
        <v>1.1656E-5</v>
      </c>
      <c r="E15" s="35">
        <f t="shared" si="2"/>
        <v>1.1665367999999999E-5</v>
      </c>
      <c r="F15" s="36">
        <f t="shared" si="3"/>
        <v>0.35000000000000003</v>
      </c>
      <c r="G15" s="37">
        <f t="shared" si="0"/>
        <v>3.494570961023999E+18</v>
      </c>
      <c r="H15" s="36">
        <f t="shared" si="1"/>
        <v>0.13552031831315017</v>
      </c>
      <c r="I15" s="38"/>
      <c r="R15" s="25"/>
    </row>
    <row r="16" spans="2:24" ht="20.100000000000001" customHeight="1" x14ac:dyDescent="0.3">
      <c r="B16" s="34">
        <v>40000000</v>
      </c>
      <c r="C16" s="34">
        <v>9.228E-9</v>
      </c>
      <c r="D16" s="34">
        <v>9.9515199999999992E-6</v>
      </c>
      <c r="E16" s="35">
        <f t="shared" si="2"/>
        <v>9.960747999999999E-6</v>
      </c>
      <c r="F16" s="36">
        <f t="shared" si="3"/>
        <v>0.4</v>
      </c>
      <c r="G16" s="37">
        <f t="shared" si="0"/>
        <v>2.983921356863999E+18</v>
      </c>
      <c r="H16" s="36">
        <f t="shared" si="1"/>
        <v>0.1157172015145235</v>
      </c>
      <c r="I16" s="38"/>
      <c r="J16" s="38"/>
      <c r="K16" s="46" t="s">
        <v>38</v>
      </c>
      <c r="L16" s="46" t="s">
        <v>39</v>
      </c>
      <c r="M16" s="47" t="s">
        <v>40</v>
      </c>
      <c r="O16" s="46" t="s">
        <v>44</v>
      </c>
      <c r="P16" s="46" t="s">
        <v>41</v>
      </c>
      <c r="Q16" s="47" t="s">
        <v>42</v>
      </c>
    </row>
    <row r="17" spans="2:23" ht="20.100000000000001" customHeight="1" x14ac:dyDescent="0.3">
      <c r="B17" s="34">
        <v>45000000</v>
      </c>
      <c r="C17" s="34">
        <v>9.3339999999999994E-9</v>
      </c>
      <c r="D17" s="34">
        <v>1.35999E-5</v>
      </c>
      <c r="E17" s="35">
        <f t="shared" si="2"/>
        <v>1.3609234E-5</v>
      </c>
      <c r="F17" s="36">
        <f t="shared" si="3"/>
        <v>0.45</v>
      </c>
      <c r="G17" s="37">
        <f t="shared" si="0"/>
        <v>4.0768910109119995E+18</v>
      </c>
      <c r="H17" s="36">
        <f t="shared" si="1"/>
        <v>0.15810283256200289</v>
      </c>
      <c r="I17" s="38"/>
      <c r="J17" s="38"/>
      <c r="K17" s="48"/>
      <c r="L17" s="48"/>
      <c r="M17" s="49"/>
      <c r="O17" s="48"/>
      <c r="P17" s="48"/>
      <c r="Q17" s="49"/>
    </row>
    <row r="18" spans="2:23" ht="20.100000000000001" customHeight="1" x14ac:dyDescent="0.3">
      <c r="B18" s="34">
        <v>50000000</v>
      </c>
      <c r="C18" s="34">
        <v>9.3600000000000008E-9</v>
      </c>
      <c r="D18" s="34">
        <v>1.00591E-5</v>
      </c>
      <c r="E18" s="35">
        <f t="shared" si="2"/>
        <v>1.0068459999999999E-5</v>
      </c>
      <c r="F18" s="36">
        <f t="shared" si="3"/>
        <v>0.5</v>
      </c>
      <c r="G18" s="37">
        <f t="shared" si="0"/>
        <v>3.016188425279999E+18</v>
      </c>
      <c r="H18" s="36">
        <f t="shared" si="1"/>
        <v>0.11696852633566468</v>
      </c>
      <c r="I18" s="38"/>
      <c r="J18" s="38"/>
      <c r="K18" s="48"/>
      <c r="L18" s="48"/>
      <c r="M18" s="49"/>
      <c r="O18" s="48"/>
      <c r="P18" s="48"/>
      <c r="Q18" s="49"/>
    </row>
    <row r="19" spans="2:23" ht="20.100000000000001" customHeight="1" x14ac:dyDescent="0.35">
      <c r="B19" s="34">
        <v>55000000</v>
      </c>
      <c r="C19" s="34">
        <v>9.3979999999999992E-9</v>
      </c>
      <c r="D19" s="34">
        <v>1.0829700000000001E-5</v>
      </c>
      <c r="E19" s="35">
        <f t="shared" si="2"/>
        <v>1.0839098E-5</v>
      </c>
      <c r="F19" s="36">
        <f t="shared" si="3"/>
        <v>0.55000000000000004</v>
      </c>
      <c r="G19" s="37">
        <f t="shared" si="0"/>
        <v>3.2470469096639995E+18</v>
      </c>
      <c r="H19" s="36">
        <f t="shared" si="1"/>
        <v>0.12592127493855571</v>
      </c>
      <c r="I19" s="38"/>
      <c r="J19" s="38"/>
      <c r="K19" s="50">
        <f>MAX(H9:H109)</f>
        <v>1.9502112025567335</v>
      </c>
      <c r="L19" s="51">
        <f>INDEX(B9:B109,(MATCH(K19,H9:H109,0)))/10000</f>
        <v>24500</v>
      </c>
      <c r="M19" s="52">
        <f>K19/K5/3600</f>
        <v>3.2503520042612227E-2</v>
      </c>
      <c r="O19" s="50">
        <f>(0.6*L19)/10000</f>
        <v>1.47</v>
      </c>
      <c r="P19" s="50">
        <f>TREND(H34:H41,F34:F41,O19)</f>
        <v>0.20691967330491179</v>
      </c>
      <c r="Q19" s="52">
        <f>P19/O5/3600</f>
        <v>7.1847108786427701E-3</v>
      </c>
    </row>
    <row r="20" spans="2:23" ht="20.100000000000001" customHeight="1" x14ac:dyDescent="0.3">
      <c r="B20" s="34">
        <v>60000000</v>
      </c>
      <c r="C20" s="34">
        <v>9.8579999999999997E-9</v>
      </c>
      <c r="D20" s="34">
        <v>1.43167E-5</v>
      </c>
      <c r="E20" s="35">
        <f t="shared" si="2"/>
        <v>1.4326557999999999E-5</v>
      </c>
      <c r="F20" s="36">
        <f t="shared" si="3"/>
        <v>0.6</v>
      </c>
      <c r="G20" s="37">
        <f t="shared" si="0"/>
        <v>4.2917783269439995E+18</v>
      </c>
      <c r="H20" s="36">
        <f t="shared" si="1"/>
        <v>0.16643621534201139</v>
      </c>
      <c r="I20" s="38"/>
      <c r="J20" s="38"/>
      <c r="M20" s="38"/>
      <c r="N20" s="53"/>
      <c r="P20" s="38"/>
    </row>
    <row r="21" spans="2:23" ht="20.100000000000001" customHeight="1" x14ac:dyDescent="0.3">
      <c r="B21" s="34">
        <v>65000000</v>
      </c>
      <c r="C21" s="34">
        <v>9.7680000000000002E-9</v>
      </c>
      <c r="D21" s="34">
        <v>1.31728E-5</v>
      </c>
      <c r="E21" s="35">
        <f t="shared" si="2"/>
        <v>1.3182568000000001E-5</v>
      </c>
      <c r="F21" s="36">
        <f t="shared" si="3"/>
        <v>0.65</v>
      </c>
      <c r="G21" s="37">
        <f t="shared" si="0"/>
        <v>3.949075530624E+18</v>
      </c>
      <c r="H21" s="36">
        <f t="shared" si="1"/>
        <v>0.15314611691159236</v>
      </c>
      <c r="I21" s="38"/>
      <c r="J21" s="38"/>
      <c r="N21" s="54"/>
      <c r="P21" s="55"/>
      <c r="Q21" s="38"/>
    </row>
    <row r="22" spans="2:23" ht="20.100000000000001" customHeight="1" x14ac:dyDescent="0.3">
      <c r="B22" s="34">
        <v>70000000</v>
      </c>
      <c r="C22" s="34">
        <v>1.0372E-8</v>
      </c>
      <c r="D22" s="34">
        <v>1.24771E-5</v>
      </c>
      <c r="E22" s="35">
        <f t="shared" si="2"/>
        <v>1.2487471999999999E-5</v>
      </c>
      <c r="F22" s="36">
        <f t="shared" si="3"/>
        <v>0.70000000000000007</v>
      </c>
      <c r="G22" s="37">
        <f t="shared" si="0"/>
        <v>3.740847012095999E+18</v>
      </c>
      <c r="H22" s="36">
        <f t="shared" si="1"/>
        <v>0.14507096393071786</v>
      </c>
      <c r="I22" s="38"/>
      <c r="J22" s="38"/>
      <c r="L22" s="44"/>
      <c r="N22" s="54"/>
      <c r="Q22" s="38"/>
      <c r="W22" s="38"/>
    </row>
    <row r="23" spans="2:23" ht="20.100000000000001" customHeight="1" x14ac:dyDescent="0.3">
      <c r="B23" s="34">
        <v>75000000</v>
      </c>
      <c r="C23" s="34">
        <v>1.0362E-8</v>
      </c>
      <c r="D23" s="34">
        <v>1.2202799999999999E-5</v>
      </c>
      <c r="E23" s="35">
        <f t="shared" si="2"/>
        <v>1.2213162E-5</v>
      </c>
      <c r="F23" s="36">
        <f t="shared" si="3"/>
        <v>0.75</v>
      </c>
      <c r="G23" s="37">
        <f t="shared" si="0"/>
        <v>3.6586725140159995E+18</v>
      </c>
      <c r="H23" s="36">
        <f t="shared" si="1"/>
        <v>0.14188421675596263</v>
      </c>
      <c r="I23" s="38"/>
      <c r="J23" s="38"/>
      <c r="U23" s="54"/>
      <c r="W23" s="38"/>
    </row>
    <row r="24" spans="2:23" ht="20.100000000000001" customHeight="1" x14ac:dyDescent="0.3">
      <c r="B24" s="34">
        <v>80000000</v>
      </c>
      <c r="C24" s="34">
        <v>1.076E-8</v>
      </c>
      <c r="D24" s="34">
        <v>1.1412200000000001E-5</v>
      </c>
      <c r="E24" s="35">
        <f t="shared" si="2"/>
        <v>1.1422960000000001E-5</v>
      </c>
      <c r="F24" s="36">
        <f t="shared" si="3"/>
        <v>0.8</v>
      </c>
      <c r="G24" s="37">
        <f t="shared" si="0"/>
        <v>3.42195328128E+18</v>
      </c>
      <c r="H24" s="36">
        <f t="shared" si="1"/>
        <v>0.13270418689563693</v>
      </c>
      <c r="I24" s="38"/>
      <c r="J24" s="38"/>
      <c r="U24" s="54"/>
      <c r="W24" s="38"/>
    </row>
    <row r="25" spans="2:23" ht="20.100000000000001" customHeight="1" x14ac:dyDescent="0.3">
      <c r="B25" s="34">
        <v>85000000</v>
      </c>
      <c r="C25" s="34">
        <v>1.0564E-8</v>
      </c>
      <c r="D25" s="34">
        <v>1.1380600000000001E-5</v>
      </c>
      <c r="E25" s="35">
        <f t="shared" si="2"/>
        <v>1.1391164E-5</v>
      </c>
      <c r="F25" s="36">
        <f t="shared" si="3"/>
        <v>0.85</v>
      </c>
      <c r="G25" s="37">
        <f t="shared" si="0"/>
        <v>3.4124282171519995E+18</v>
      </c>
      <c r="H25" s="36">
        <f t="shared" si="1"/>
        <v>0.13233480257436347</v>
      </c>
      <c r="I25" s="38"/>
      <c r="J25" s="38"/>
      <c r="N25" s="38"/>
      <c r="U25" s="54"/>
      <c r="W25" s="38"/>
    </row>
    <row r="26" spans="2:23" ht="20.100000000000001" customHeight="1" x14ac:dyDescent="0.3">
      <c r="B26" s="34">
        <v>90000000</v>
      </c>
      <c r="C26" s="34">
        <v>1.109E-8</v>
      </c>
      <c r="D26" s="34">
        <v>1.3804200000000001E-5</v>
      </c>
      <c r="E26" s="35">
        <f t="shared" si="2"/>
        <v>1.3815290000000001E-5</v>
      </c>
      <c r="F26" s="36">
        <f t="shared" si="3"/>
        <v>0.9</v>
      </c>
      <c r="G26" s="37">
        <f t="shared" si="0"/>
        <v>4.1386187947199995E+18</v>
      </c>
      <c r="H26" s="36">
        <f t="shared" si="1"/>
        <v>0.1604966511462374</v>
      </c>
      <c r="I26" s="38"/>
      <c r="J26" s="38"/>
      <c r="U26" s="54"/>
      <c r="W26" s="38"/>
    </row>
    <row r="27" spans="2:23" ht="20.100000000000001" customHeight="1" x14ac:dyDescent="0.3">
      <c r="B27" s="34">
        <v>95000000</v>
      </c>
      <c r="C27" s="34">
        <v>1.102E-8</v>
      </c>
      <c r="D27" s="34">
        <v>1.22285E-5</v>
      </c>
      <c r="E27" s="35">
        <f t="shared" si="2"/>
        <v>1.223952E-5</v>
      </c>
      <c r="F27" s="36">
        <f t="shared" si="3"/>
        <v>0.95000000000000007</v>
      </c>
      <c r="G27" s="37">
        <f t="shared" si="0"/>
        <v>3.666568527359999E+18</v>
      </c>
      <c r="H27" s="36">
        <f t="shared" si="1"/>
        <v>0.14219042608858701</v>
      </c>
      <c r="I27" s="38"/>
      <c r="J27" s="38"/>
      <c r="U27" s="54"/>
      <c r="W27" s="38"/>
    </row>
    <row r="28" spans="2:23" ht="20.100000000000001" customHeight="1" x14ac:dyDescent="0.3">
      <c r="B28" s="34">
        <v>100000000</v>
      </c>
      <c r="C28" s="34">
        <v>1.1602E-8</v>
      </c>
      <c r="D28" s="34">
        <v>1.3136700000000001E-5</v>
      </c>
      <c r="E28" s="35">
        <f t="shared" si="2"/>
        <v>1.3148302000000001E-5</v>
      </c>
      <c r="F28" s="36">
        <f t="shared" si="3"/>
        <v>1</v>
      </c>
      <c r="G28" s="37">
        <f t="shared" si="0"/>
        <v>3.938810533536E+18</v>
      </c>
      <c r="H28" s="36">
        <f t="shared" si="1"/>
        <v>0.15274803780878835</v>
      </c>
      <c r="I28" s="38"/>
      <c r="J28" s="38"/>
      <c r="U28" s="54"/>
      <c r="W28" s="38"/>
    </row>
    <row r="29" spans="2:23" ht="20.100000000000001" customHeight="1" x14ac:dyDescent="0.3">
      <c r="B29" s="34">
        <v>105000000</v>
      </c>
      <c r="C29" s="34">
        <v>1.1948000000000001E-8</v>
      </c>
      <c r="D29" s="34">
        <v>1.29856E-5</v>
      </c>
      <c r="E29" s="35">
        <f t="shared" si="2"/>
        <v>1.2997548E-5</v>
      </c>
      <c r="F29" s="36">
        <f t="shared" si="3"/>
        <v>1.05</v>
      </c>
      <c r="G29" s="37">
        <f t="shared" si="0"/>
        <v>3.893649459263999E+18</v>
      </c>
      <c r="H29" s="36">
        <f t="shared" si="1"/>
        <v>0.15099668028050625</v>
      </c>
      <c r="I29" s="38"/>
      <c r="J29" s="38"/>
      <c r="U29" s="54"/>
      <c r="W29" s="38"/>
    </row>
    <row r="30" spans="2:23" ht="20.100000000000001" customHeight="1" x14ac:dyDescent="0.3">
      <c r="B30" s="34">
        <v>110000000</v>
      </c>
      <c r="C30" s="34">
        <v>1.2086E-8</v>
      </c>
      <c r="D30" s="34">
        <v>1.5540699999999998E-5</v>
      </c>
      <c r="E30" s="35">
        <f t="shared" si="2"/>
        <v>1.5552786E-5</v>
      </c>
      <c r="F30" s="36">
        <f t="shared" si="3"/>
        <v>1.1000000000000001</v>
      </c>
      <c r="G30" s="37">
        <f t="shared" si="0"/>
        <v>4.659116996447999E+18</v>
      </c>
      <c r="H30" s="36">
        <f t="shared" si="1"/>
        <v>0.18068169897223182</v>
      </c>
      <c r="I30" s="38"/>
      <c r="J30" s="38"/>
      <c r="U30" s="54"/>
      <c r="W30" s="38"/>
    </row>
    <row r="31" spans="2:23" ht="20.100000000000001" customHeight="1" x14ac:dyDescent="0.3">
      <c r="B31" s="34">
        <v>115000000</v>
      </c>
      <c r="C31" s="34">
        <v>1.2553999999999999E-8</v>
      </c>
      <c r="D31" s="34">
        <v>1.5372499999999999E-5</v>
      </c>
      <c r="E31" s="35">
        <f t="shared" si="2"/>
        <v>1.5385054E-5</v>
      </c>
      <c r="F31" s="36">
        <f t="shared" si="3"/>
        <v>1.1500000000000001</v>
      </c>
      <c r="G31" s="37">
        <f t="shared" si="0"/>
        <v>4.6088698566719995E+18</v>
      </c>
      <c r="H31" s="36">
        <f t="shared" si="1"/>
        <v>0.17873310257721872</v>
      </c>
      <c r="I31" s="38"/>
      <c r="J31" s="38"/>
      <c r="U31" s="54"/>
      <c r="W31" s="38"/>
    </row>
    <row r="32" spans="2:23" ht="20.100000000000001" customHeight="1" x14ac:dyDescent="0.3">
      <c r="B32" s="34">
        <v>120000000</v>
      </c>
      <c r="C32" s="34">
        <v>1.3252E-8</v>
      </c>
      <c r="D32" s="34">
        <v>1.5195600000000001E-5</v>
      </c>
      <c r="E32" s="35">
        <f t="shared" si="2"/>
        <v>1.5208852000000001E-5</v>
      </c>
      <c r="F32" s="36">
        <f t="shared" si="3"/>
        <v>1.2</v>
      </c>
      <c r="G32" s="37">
        <f t="shared" si="0"/>
        <v>4.5560853759359995E+18</v>
      </c>
      <c r="H32" s="36">
        <f t="shared" si="1"/>
        <v>0.17668610747792879</v>
      </c>
      <c r="I32" s="38"/>
      <c r="J32" s="38"/>
      <c r="U32" s="54"/>
      <c r="W32" s="38"/>
    </row>
    <row r="33" spans="2:23" ht="20.100000000000001" customHeight="1" x14ac:dyDescent="0.3">
      <c r="B33" s="34">
        <v>125000000</v>
      </c>
      <c r="C33" s="34">
        <v>1.3410000000000001E-8</v>
      </c>
      <c r="D33" s="34">
        <v>1.7458000000000001E-5</v>
      </c>
      <c r="E33" s="35">
        <f t="shared" si="2"/>
        <v>1.7471410000000001E-5</v>
      </c>
      <c r="F33" s="36">
        <f t="shared" si="3"/>
        <v>1.25</v>
      </c>
      <c r="G33" s="37">
        <f t="shared" si="0"/>
        <v>5.23387535088E+18</v>
      </c>
      <c r="H33" s="36">
        <f t="shared" si="1"/>
        <v>0.20297096881809096</v>
      </c>
      <c r="I33" s="38"/>
      <c r="J33" s="38"/>
      <c r="U33" s="54"/>
      <c r="W33" s="38"/>
    </row>
    <row r="34" spans="2:23" ht="20.100000000000001" customHeight="1" x14ac:dyDescent="0.3">
      <c r="B34" s="34">
        <v>130000000</v>
      </c>
      <c r="C34" s="34">
        <v>1.4327999999999999E-8</v>
      </c>
      <c r="D34" s="34">
        <v>1.41305E-5</v>
      </c>
      <c r="E34" s="35">
        <f t="shared" si="2"/>
        <v>1.4144828E-5</v>
      </c>
      <c r="F34" s="36">
        <f t="shared" si="3"/>
        <v>1.3</v>
      </c>
      <c r="G34" s="37">
        <f t="shared" si="0"/>
        <v>4.2373378343039995E+18</v>
      </c>
      <c r="H34" s="36">
        <f t="shared" si="1"/>
        <v>0.16432499969523121</v>
      </c>
      <c r="I34" s="38"/>
      <c r="J34" s="38"/>
      <c r="U34" s="54"/>
      <c r="W34" s="38"/>
    </row>
    <row r="35" spans="2:23" ht="20.100000000000001" customHeight="1" x14ac:dyDescent="0.3">
      <c r="B35" s="34">
        <v>135000000</v>
      </c>
      <c r="C35" s="34">
        <v>1.4505999999999999E-8</v>
      </c>
      <c r="D35" s="34">
        <v>1.75345E-5</v>
      </c>
      <c r="E35" s="35">
        <f t="shared" si="2"/>
        <v>1.7549006000000001E-5</v>
      </c>
      <c r="F35" s="36">
        <f t="shared" si="3"/>
        <v>1.35</v>
      </c>
      <c r="G35" s="37">
        <f t="shared" si="0"/>
        <v>5.257120629407999E+18</v>
      </c>
      <c r="H35" s="36">
        <f t="shared" si="1"/>
        <v>0.20387242641632761</v>
      </c>
      <c r="I35" s="38"/>
      <c r="J35" s="38"/>
      <c r="U35" s="54"/>
      <c r="W35" s="38"/>
    </row>
    <row r="36" spans="2:23" ht="20.100000000000001" customHeight="1" x14ac:dyDescent="0.3">
      <c r="B36" s="34">
        <v>140000000</v>
      </c>
      <c r="C36" s="34">
        <v>1.5016E-8</v>
      </c>
      <c r="D36" s="34">
        <v>1.5985500000000001E-5</v>
      </c>
      <c r="E36" s="35">
        <f t="shared" si="2"/>
        <v>1.6000516000000001E-5</v>
      </c>
      <c r="F36" s="36">
        <f t="shared" si="3"/>
        <v>1.4000000000000001</v>
      </c>
      <c r="G36" s="37">
        <f t="shared" si="0"/>
        <v>4.793242577088E+18</v>
      </c>
      <c r="H36" s="36">
        <f t="shared" si="1"/>
        <v>0.18588312186076369</v>
      </c>
      <c r="I36" s="38"/>
      <c r="J36" s="38"/>
      <c r="U36" s="54"/>
      <c r="W36" s="38"/>
    </row>
    <row r="37" spans="2:23" ht="20.100000000000001" customHeight="1" x14ac:dyDescent="0.3">
      <c r="B37" s="34">
        <v>145000000</v>
      </c>
      <c r="C37" s="34">
        <v>1.5691999999999999E-8</v>
      </c>
      <c r="D37" s="34">
        <v>1.8572399999999999E-5</v>
      </c>
      <c r="E37" s="35">
        <f t="shared" si="2"/>
        <v>1.8588091999999997E-5</v>
      </c>
      <c r="F37" s="36">
        <f t="shared" si="3"/>
        <v>1.45</v>
      </c>
      <c r="G37" s="37">
        <f t="shared" si="0"/>
        <v>5.568397544255998E+18</v>
      </c>
      <c r="H37" s="36">
        <f t="shared" si="1"/>
        <v>0.21594382146145069</v>
      </c>
      <c r="I37" s="38"/>
      <c r="J37" s="38"/>
      <c r="W37" s="38"/>
    </row>
    <row r="38" spans="2:23" ht="20.100000000000001" customHeight="1" x14ac:dyDescent="0.3">
      <c r="B38" s="34">
        <v>150000000</v>
      </c>
      <c r="C38" s="34">
        <v>1.6301999999999999E-8</v>
      </c>
      <c r="D38" s="34">
        <v>1.8511900000000001E-5</v>
      </c>
      <c r="E38" s="35">
        <f t="shared" si="2"/>
        <v>1.8528202000000002E-5</v>
      </c>
      <c r="F38" s="36">
        <f t="shared" si="3"/>
        <v>1.5</v>
      </c>
      <c r="G38" s="37">
        <f t="shared" si="0"/>
        <v>5.550456416736E+18</v>
      </c>
      <c r="H38" s="36">
        <f t="shared" si="1"/>
        <v>0.21524806013923836</v>
      </c>
      <c r="I38" s="38"/>
      <c r="J38" s="38"/>
      <c r="W38" s="38"/>
    </row>
    <row r="39" spans="2:23" ht="20.100000000000001" customHeight="1" x14ac:dyDescent="0.3">
      <c r="B39" s="34">
        <v>155000000</v>
      </c>
      <c r="C39" s="34">
        <v>1.6995999999999999E-8</v>
      </c>
      <c r="D39" s="34">
        <v>2.0422199999999999E-5</v>
      </c>
      <c r="E39" s="35">
        <f t="shared" si="2"/>
        <v>2.0439195999999998E-5</v>
      </c>
      <c r="F39" s="36">
        <f t="shared" si="3"/>
        <v>1.55</v>
      </c>
      <c r="G39" s="37">
        <f t="shared" si="0"/>
        <v>6.122929067327998E+18</v>
      </c>
      <c r="H39" s="36">
        <f t="shared" si="1"/>
        <v>0.237448689830005</v>
      </c>
      <c r="I39" s="38"/>
      <c r="J39" s="38"/>
      <c r="V39" s="44"/>
      <c r="W39" s="38"/>
    </row>
    <row r="40" spans="2:23" ht="20.100000000000001" customHeight="1" x14ac:dyDescent="0.3">
      <c r="B40" s="34">
        <v>160000000</v>
      </c>
      <c r="C40" s="34">
        <v>1.791E-8</v>
      </c>
      <c r="D40" s="34">
        <v>1.9320599999999999E-5</v>
      </c>
      <c r="E40" s="35">
        <f t="shared" si="2"/>
        <v>1.9338509999999999E-5</v>
      </c>
      <c r="F40" s="36">
        <f t="shared" si="3"/>
        <v>1.6</v>
      </c>
      <c r="G40" s="37">
        <f t="shared" si="0"/>
        <v>5.793198763679999E+18</v>
      </c>
      <c r="H40" s="36">
        <f t="shared" si="1"/>
        <v>0.2246616678446868</v>
      </c>
      <c r="I40" s="38"/>
      <c r="J40" s="38"/>
      <c r="U40" s="44"/>
      <c r="W40" s="38"/>
    </row>
    <row r="41" spans="2:23" ht="20.100000000000001" customHeight="1" x14ac:dyDescent="0.3">
      <c r="B41" s="34">
        <v>165000000</v>
      </c>
      <c r="C41" s="34">
        <v>1.906E-8</v>
      </c>
      <c r="D41" s="34">
        <v>1.8377999999999999E-5</v>
      </c>
      <c r="E41" s="35">
        <f t="shared" si="2"/>
        <v>1.8397059999999998E-5</v>
      </c>
      <c r="F41" s="36">
        <f t="shared" si="3"/>
        <v>1.6500000000000001</v>
      </c>
      <c r="G41" s="37">
        <f t="shared" si="0"/>
        <v>5.511170470079998E+18</v>
      </c>
      <c r="H41" s="36">
        <f t="shared" si="1"/>
        <v>0.21372454149977288</v>
      </c>
      <c r="I41" s="38"/>
      <c r="J41" s="38"/>
      <c r="W41" s="38"/>
    </row>
    <row r="42" spans="2:23" ht="20.100000000000001" customHeight="1" x14ac:dyDescent="0.3">
      <c r="B42" s="34">
        <v>170000000</v>
      </c>
      <c r="C42" s="34">
        <v>2.0368000000000001E-8</v>
      </c>
      <c r="D42" s="34">
        <v>2.0545000000000001E-5</v>
      </c>
      <c r="E42" s="35">
        <f t="shared" si="2"/>
        <v>2.0565368E-5</v>
      </c>
      <c r="F42" s="36">
        <f t="shared" si="3"/>
        <v>1.7</v>
      </c>
      <c r="G42" s="37">
        <f t="shared" si="0"/>
        <v>6.160726161023999E+18</v>
      </c>
      <c r="H42" s="36">
        <f t="shared" si="1"/>
        <v>0.23891447038679561</v>
      </c>
      <c r="I42" s="38"/>
      <c r="J42" s="38"/>
      <c r="W42" s="38"/>
    </row>
    <row r="43" spans="2:23" ht="20.100000000000001" customHeight="1" x14ac:dyDescent="0.3">
      <c r="B43" s="34">
        <v>175000000</v>
      </c>
      <c r="C43" s="34">
        <v>2.1792000000000001E-8</v>
      </c>
      <c r="D43" s="34">
        <v>2.1715399999999999E-5</v>
      </c>
      <c r="E43" s="35">
        <f t="shared" si="2"/>
        <v>2.1737191999999997E-5</v>
      </c>
      <c r="F43" s="36">
        <f t="shared" si="3"/>
        <v>1.75</v>
      </c>
      <c r="G43" s="37">
        <f t="shared" si="0"/>
        <v>6.511767133055998E+18</v>
      </c>
      <c r="H43" s="36">
        <f t="shared" si="1"/>
        <v>0.25252792531483459</v>
      </c>
      <c r="I43" s="38"/>
      <c r="J43" s="38"/>
      <c r="W43" s="38"/>
    </row>
    <row r="44" spans="2:23" ht="20.100000000000001" customHeight="1" x14ac:dyDescent="0.3">
      <c r="B44" s="34">
        <v>180000000</v>
      </c>
      <c r="C44" s="34">
        <v>2.3062000000000002E-8</v>
      </c>
      <c r="D44" s="34">
        <v>2.3895699999999999E-5</v>
      </c>
      <c r="E44" s="35">
        <f t="shared" si="2"/>
        <v>2.3918761999999998E-5</v>
      </c>
      <c r="F44" s="36">
        <f t="shared" si="3"/>
        <v>1.8</v>
      </c>
      <c r="G44" s="37">
        <f t="shared" si="0"/>
        <v>7.165295694815999E+18</v>
      </c>
      <c r="H44" s="36">
        <f t="shared" si="1"/>
        <v>0.27787192310576753</v>
      </c>
      <c r="I44" s="38"/>
      <c r="J44" s="38"/>
      <c r="W44" s="38"/>
    </row>
    <row r="45" spans="2:23" ht="20.100000000000001" customHeight="1" x14ac:dyDescent="0.3">
      <c r="B45" s="34">
        <v>185000000</v>
      </c>
      <c r="C45" s="34">
        <v>2.4806000000000001E-8</v>
      </c>
      <c r="D45" s="34">
        <v>2.58046E-5</v>
      </c>
      <c r="E45" s="35">
        <f t="shared" si="2"/>
        <v>2.5829406E-5</v>
      </c>
      <c r="F45" s="36">
        <f t="shared" si="3"/>
        <v>1.85</v>
      </c>
      <c r="G45" s="37">
        <f t="shared" si="0"/>
        <v>7.737663496607999E+18</v>
      </c>
      <c r="H45" s="36">
        <f t="shared" si="1"/>
        <v>0.30006848673437408</v>
      </c>
      <c r="I45" s="38"/>
      <c r="J45" s="38"/>
      <c r="W45" s="38"/>
    </row>
    <row r="46" spans="2:23" ht="20.100000000000001" customHeight="1" x14ac:dyDescent="0.3">
      <c r="B46" s="34">
        <v>190000000</v>
      </c>
      <c r="C46" s="34">
        <v>2.7064E-8</v>
      </c>
      <c r="D46" s="34">
        <v>2.5185500000000001E-5</v>
      </c>
      <c r="E46" s="35">
        <f t="shared" si="2"/>
        <v>2.5212564000000001E-5</v>
      </c>
      <c r="F46" s="36">
        <f t="shared" si="3"/>
        <v>1.9000000000000001</v>
      </c>
      <c r="G46" s="37">
        <f t="shared" si="0"/>
        <v>7.552877372351999E+18</v>
      </c>
      <c r="H46" s="36">
        <f t="shared" si="1"/>
        <v>0.29290243554859752</v>
      </c>
      <c r="I46" s="38"/>
      <c r="J46" s="38"/>
      <c r="W46" s="38"/>
    </row>
    <row r="47" spans="2:23" ht="20.100000000000001" customHeight="1" x14ac:dyDescent="0.3">
      <c r="B47" s="34">
        <v>195000000</v>
      </c>
      <c r="C47" s="34">
        <v>3.0600000000000003E-8</v>
      </c>
      <c r="D47" s="34">
        <v>2.64117E-5</v>
      </c>
      <c r="E47" s="35">
        <f t="shared" si="2"/>
        <v>2.6442299999999999E-5</v>
      </c>
      <c r="F47" s="36">
        <f t="shared" si="3"/>
        <v>1.95</v>
      </c>
      <c r="G47" s="37">
        <f t="shared" si="0"/>
        <v>7.921266926399999E+18</v>
      </c>
      <c r="H47" s="36">
        <f t="shared" si="1"/>
        <v>0.30718867273898359</v>
      </c>
      <c r="I47" s="38"/>
      <c r="J47" s="38"/>
      <c r="W47" s="38"/>
    </row>
    <row r="48" spans="2:23" ht="20.100000000000001" customHeight="1" x14ac:dyDescent="0.3">
      <c r="B48" s="34">
        <v>200000000</v>
      </c>
      <c r="C48" s="34">
        <v>3.5199999999999998E-8</v>
      </c>
      <c r="D48" s="34">
        <v>2.9476699999999999E-5</v>
      </c>
      <c r="E48" s="35">
        <f t="shared" si="2"/>
        <v>2.9511899999999998E-5</v>
      </c>
      <c r="F48" s="36">
        <f t="shared" si="3"/>
        <v>2</v>
      </c>
      <c r="G48" s="37">
        <f t="shared" si="0"/>
        <v>8.840820859199999E+18</v>
      </c>
      <c r="H48" s="36">
        <f t="shared" si="1"/>
        <v>0.34284919961597932</v>
      </c>
      <c r="I48" s="38"/>
      <c r="J48" s="38"/>
      <c r="W48" s="38"/>
    </row>
    <row r="49" spans="2:23" ht="20.100000000000001" customHeight="1" x14ac:dyDescent="0.3">
      <c r="B49" s="34">
        <v>205000000</v>
      </c>
      <c r="C49" s="34">
        <v>4.2446000000000002E-8</v>
      </c>
      <c r="D49" s="34">
        <v>3.1389100000000001E-5</v>
      </c>
      <c r="E49" s="35">
        <f t="shared" si="2"/>
        <v>3.1431545999999998E-5</v>
      </c>
      <c r="F49" s="36">
        <f t="shared" si="3"/>
        <v>2.0499999999999998</v>
      </c>
      <c r="G49" s="37">
        <f t="shared" si="0"/>
        <v>9.415885372127998E+18</v>
      </c>
      <c r="H49" s="36">
        <f t="shared" si="1"/>
        <v>0.36515034236334615</v>
      </c>
      <c r="I49" s="38"/>
      <c r="J49" s="38"/>
      <c r="O49" s="12"/>
      <c r="P49" s="12"/>
      <c r="Q49" s="12"/>
      <c r="R49" s="3"/>
      <c r="S49" s="3"/>
      <c r="T49" s="3"/>
      <c r="U49" s="3"/>
      <c r="W49" s="38"/>
    </row>
    <row r="50" spans="2:23" ht="20.100000000000001" customHeight="1" x14ac:dyDescent="0.3">
      <c r="B50" s="34">
        <v>210000000</v>
      </c>
      <c r="C50" s="34">
        <v>5.4733999999999999E-8</v>
      </c>
      <c r="D50" s="34">
        <v>3.1333600000000001E-5</v>
      </c>
      <c r="E50" s="35">
        <f t="shared" si="2"/>
        <v>3.1388333999999999E-5</v>
      </c>
      <c r="F50" s="36">
        <f t="shared" si="3"/>
        <v>2.1</v>
      </c>
      <c r="G50" s="37">
        <f t="shared" si="0"/>
        <v>9.402940439711998E+18</v>
      </c>
      <c r="H50" s="36">
        <f t="shared" si="1"/>
        <v>0.36464833471172747</v>
      </c>
      <c r="I50" s="38"/>
      <c r="J50" s="38"/>
      <c r="O50" s="12"/>
      <c r="P50" s="12"/>
      <c r="Q50" s="12"/>
      <c r="R50" s="56"/>
      <c r="S50" s="12"/>
      <c r="T50" s="12"/>
      <c r="U50" s="36"/>
      <c r="W50" s="38"/>
    </row>
    <row r="51" spans="2:23" ht="20.100000000000001" customHeight="1" x14ac:dyDescent="0.3">
      <c r="B51" s="34">
        <v>215000000</v>
      </c>
      <c r="C51" s="34">
        <v>1.1576E-7</v>
      </c>
      <c r="D51" s="34">
        <v>3.3729799999999997E-5</v>
      </c>
      <c r="E51" s="35">
        <f t="shared" si="2"/>
        <v>3.3845559999999997E-5</v>
      </c>
      <c r="F51" s="36">
        <f t="shared" si="3"/>
        <v>2.15</v>
      </c>
      <c r="G51" s="37">
        <f t="shared" si="0"/>
        <v>1.0139046718079998E+19</v>
      </c>
      <c r="H51" s="36">
        <f t="shared" si="1"/>
        <v>0.39319471659075167</v>
      </c>
      <c r="I51" s="38"/>
      <c r="J51" s="38"/>
      <c r="O51" s="12"/>
      <c r="P51" s="12"/>
      <c r="Q51" s="12"/>
      <c r="R51" s="12"/>
      <c r="S51" s="12"/>
      <c r="T51" s="12"/>
      <c r="W51" s="38"/>
    </row>
    <row r="52" spans="2:23" ht="20.100000000000001" customHeight="1" x14ac:dyDescent="0.3">
      <c r="B52" s="34">
        <v>220000000</v>
      </c>
      <c r="C52" s="34">
        <v>4.08608E-7</v>
      </c>
      <c r="D52" s="34">
        <v>4.28044E-5</v>
      </c>
      <c r="E52" s="35">
        <f t="shared" si="2"/>
        <v>4.3213008000000003E-5</v>
      </c>
      <c r="F52" s="36">
        <f t="shared" si="3"/>
        <v>2.2000000000000002</v>
      </c>
      <c r="G52" s="37">
        <f t="shared" si="0"/>
        <v>1.2945234380543998E+19</v>
      </c>
      <c r="H52" s="36">
        <f t="shared" si="1"/>
        <v>0.50201936187771412</v>
      </c>
      <c r="I52" s="38"/>
      <c r="J52" s="38"/>
      <c r="O52" s="37"/>
      <c r="P52" s="37"/>
      <c r="Q52" s="37"/>
      <c r="R52" s="12"/>
      <c r="S52" s="3"/>
      <c r="T52" s="3"/>
      <c r="W52" s="38"/>
    </row>
    <row r="53" spans="2:23" ht="20.100000000000001" customHeight="1" x14ac:dyDescent="0.3">
      <c r="B53" s="34">
        <v>225000000</v>
      </c>
      <c r="C53" s="34">
        <v>4.7428799999999999E-7</v>
      </c>
      <c r="D53" s="34">
        <v>4.6789000000000002E-5</v>
      </c>
      <c r="E53" s="35">
        <f t="shared" si="2"/>
        <v>4.7263287999999999E-5</v>
      </c>
      <c r="F53" s="36">
        <f t="shared" si="3"/>
        <v>2.25</v>
      </c>
      <c r="G53" s="37">
        <f t="shared" si="0"/>
        <v>1.4158568659583996E+19</v>
      </c>
      <c r="H53" s="36">
        <f t="shared" si="1"/>
        <v>0.54907276258117976</v>
      </c>
      <c r="I53" s="38"/>
      <c r="J53" s="38"/>
      <c r="O53" s="37"/>
      <c r="P53" s="12"/>
      <c r="Q53" s="12"/>
      <c r="R53" s="3"/>
      <c r="S53" s="3"/>
      <c r="T53" s="3"/>
      <c r="W53" s="38"/>
    </row>
    <row r="54" spans="2:23" ht="20.100000000000001" customHeight="1" x14ac:dyDescent="0.3">
      <c r="B54" s="34">
        <v>230000000</v>
      </c>
      <c r="C54" s="34">
        <v>1.03026E-7</v>
      </c>
      <c r="D54" s="34">
        <v>5.8501100000000001E-5</v>
      </c>
      <c r="E54" s="35">
        <f t="shared" si="2"/>
        <v>5.8604126000000001E-5</v>
      </c>
      <c r="F54" s="36">
        <f t="shared" si="3"/>
        <v>2.3000000000000003</v>
      </c>
      <c r="G54" s="37">
        <f t="shared" si="0"/>
        <v>1.7555920817567996E+19</v>
      </c>
      <c r="H54" s="36">
        <f t="shared" si="1"/>
        <v>0.68082291188618838</v>
      </c>
      <c r="I54" s="38"/>
      <c r="J54" s="38"/>
      <c r="O54" s="12"/>
      <c r="P54" s="12"/>
      <c r="Q54" s="12"/>
      <c r="R54" s="57"/>
      <c r="S54" s="57"/>
      <c r="T54" s="57"/>
      <c r="W54" s="38"/>
    </row>
    <row r="55" spans="2:23" ht="20.100000000000001" customHeight="1" x14ac:dyDescent="0.3">
      <c r="B55" s="34">
        <v>235000000</v>
      </c>
      <c r="C55" s="34">
        <v>3.8019999999999999E-9</v>
      </c>
      <c r="D55" s="34">
        <v>8.7002999999999994E-5</v>
      </c>
      <c r="E55" s="35">
        <f t="shared" si="2"/>
        <v>8.7006801999999994E-5</v>
      </c>
      <c r="F55" s="36">
        <f t="shared" si="3"/>
        <v>2.35</v>
      </c>
      <c r="G55" s="37">
        <f t="shared" si="0"/>
        <v>2.6064453661535994E+19</v>
      </c>
      <c r="H55" s="36">
        <f t="shared" si="1"/>
        <v>1.0107859008347815</v>
      </c>
      <c r="I55" s="38"/>
      <c r="J55" s="38"/>
      <c r="O55" s="12"/>
      <c r="P55" s="12"/>
      <c r="Q55" s="12"/>
      <c r="R55" s="12"/>
      <c r="S55" s="12"/>
      <c r="T55" s="12"/>
      <c r="U55" s="12"/>
      <c r="W55" s="38"/>
    </row>
    <row r="56" spans="2:23" ht="20.100000000000001" customHeight="1" x14ac:dyDescent="0.3">
      <c r="B56" s="34">
        <v>240000000</v>
      </c>
      <c r="C56" s="34">
        <v>0</v>
      </c>
      <c r="D56" s="34">
        <v>1.3819599999999999E-4</v>
      </c>
      <c r="E56" s="35">
        <f t="shared" si="2"/>
        <v>1.3819599999999999E-4</v>
      </c>
      <c r="F56" s="36">
        <f t="shared" si="3"/>
        <v>2.4</v>
      </c>
      <c r="G56" s="37">
        <f t="shared" si="0"/>
        <v>4.1399099327999992E+19</v>
      </c>
      <c r="H56" s="36">
        <f t="shared" si="1"/>
        <v>1.6054672179741012</v>
      </c>
      <c r="I56" s="38"/>
      <c r="J56" s="38"/>
      <c r="R56" s="3"/>
      <c r="S56" s="3"/>
      <c r="T56" s="3"/>
      <c r="U56" s="12"/>
      <c r="W56" s="38"/>
    </row>
    <row r="57" spans="2:23" ht="20.100000000000001" customHeight="1" x14ac:dyDescent="0.3">
      <c r="B57" s="34">
        <v>245000000</v>
      </c>
      <c r="C57" s="34">
        <v>0</v>
      </c>
      <c r="D57" s="34">
        <v>1.6787099999999999E-4</v>
      </c>
      <c r="E57" s="35">
        <f t="shared" si="2"/>
        <v>1.6787099999999999E-4</v>
      </c>
      <c r="F57" s="36">
        <f t="shared" si="3"/>
        <v>2.4500000000000002</v>
      </c>
      <c r="G57" s="37">
        <f t="shared" si="0"/>
        <v>5.0288779727999992E+19</v>
      </c>
      <c r="H57" s="36">
        <f t="shared" si="1"/>
        <v>1.9502112025567335</v>
      </c>
      <c r="I57" s="38"/>
      <c r="J57" s="38"/>
      <c r="R57" s="57"/>
      <c r="S57" s="57"/>
      <c r="T57" s="58"/>
      <c r="U57" s="12"/>
      <c r="W57" s="44"/>
    </row>
    <row r="58" spans="2:23" ht="20.100000000000001" customHeight="1" x14ac:dyDescent="0.3">
      <c r="B58" s="34">
        <v>250000000</v>
      </c>
      <c r="C58" s="34">
        <v>0</v>
      </c>
      <c r="D58" s="34">
        <v>9.7773499999999995E-5</v>
      </c>
      <c r="E58" s="35">
        <f t="shared" si="2"/>
        <v>9.7773499999999995E-5</v>
      </c>
      <c r="F58" s="36">
        <f t="shared" si="3"/>
        <v>2.5</v>
      </c>
      <c r="G58" s="37">
        <f t="shared" si="0"/>
        <v>2.9289811847999996E+19</v>
      </c>
      <c r="H58" s="36">
        <f t="shared" si="1"/>
        <v>1.1358660817721988</v>
      </c>
      <c r="I58" s="38"/>
      <c r="J58" s="38"/>
      <c r="W58" s="38"/>
    </row>
    <row r="59" spans="2:23" ht="20.100000000000001" customHeight="1" x14ac:dyDescent="0.3">
      <c r="B59" s="34">
        <v>255000000</v>
      </c>
      <c r="C59" s="34">
        <v>0</v>
      </c>
      <c r="D59" s="34">
        <v>2.1285999999999999E-5</v>
      </c>
      <c r="E59" s="35">
        <f t="shared" si="2"/>
        <v>2.1285999999999999E-5</v>
      </c>
      <c r="F59" s="36">
        <f t="shared" si="3"/>
        <v>2.5500000000000003</v>
      </c>
      <c r="G59" s="37">
        <f t="shared" si="0"/>
        <v>6.376604447999999E+18</v>
      </c>
      <c r="H59" s="36">
        <f t="shared" si="1"/>
        <v>0.24728628326287821</v>
      </c>
      <c r="I59" s="38"/>
      <c r="J59" s="38"/>
      <c r="W59" s="38"/>
    </row>
    <row r="60" spans="2:23" ht="20.100000000000001" customHeight="1" x14ac:dyDescent="0.3">
      <c r="B60" s="34">
        <v>260000000</v>
      </c>
      <c r="C60" s="34">
        <v>0</v>
      </c>
      <c r="D60" s="34">
        <v>1.7496299999999999E-6</v>
      </c>
      <c r="E60" s="35">
        <f t="shared" si="2"/>
        <v>1.7496299999999999E-6</v>
      </c>
      <c r="F60" s="36">
        <f t="shared" si="3"/>
        <v>2.6</v>
      </c>
      <c r="G60" s="37">
        <f t="shared" si="0"/>
        <v>5.2413315983999987E+17</v>
      </c>
      <c r="H60" s="36">
        <f t="shared" si="1"/>
        <v>2.0326012392428337E-2</v>
      </c>
      <c r="I60" s="38"/>
      <c r="J60" s="38"/>
      <c r="T60" s="25"/>
      <c r="W60" s="38"/>
    </row>
    <row r="61" spans="2:23" ht="20.100000000000001" customHeight="1" x14ac:dyDescent="0.3">
      <c r="B61" s="34">
        <v>265000000</v>
      </c>
      <c r="C61" s="34">
        <v>0</v>
      </c>
      <c r="D61" s="34">
        <v>2.98073E-8</v>
      </c>
      <c r="E61" s="35">
        <f t="shared" si="2"/>
        <v>2.98073E-8</v>
      </c>
      <c r="F61" s="36">
        <f t="shared" si="3"/>
        <v>2.65</v>
      </c>
      <c r="G61" s="37">
        <f t="shared" si="0"/>
        <v>8929313246399999</v>
      </c>
      <c r="H61" s="36">
        <f t="shared" si="1"/>
        <v>3.4628095607918774E-4</v>
      </c>
      <c r="I61" s="38"/>
      <c r="J61" s="38"/>
      <c r="W61" s="38"/>
    </row>
    <row r="62" spans="2:23" ht="20.100000000000001" customHeight="1" x14ac:dyDescent="0.3">
      <c r="B62" s="34">
        <v>270000000</v>
      </c>
      <c r="C62" s="34">
        <v>0</v>
      </c>
      <c r="D62" s="34">
        <v>0</v>
      </c>
      <c r="E62" s="35">
        <f t="shared" si="2"/>
        <v>0</v>
      </c>
      <c r="F62" s="36">
        <f t="shared" si="3"/>
        <v>2.7</v>
      </c>
      <c r="G62" s="37">
        <f t="shared" si="0"/>
        <v>0</v>
      </c>
      <c r="H62" s="36">
        <f t="shared" si="1"/>
        <v>0</v>
      </c>
      <c r="I62" s="38"/>
      <c r="J62" s="38"/>
      <c r="W62" s="38"/>
    </row>
    <row r="63" spans="2:23" ht="20.100000000000001" customHeight="1" x14ac:dyDescent="0.3">
      <c r="B63" s="34">
        <v>275000000</v>
      </c>
      <c r="C63" s="34">
        <v>0</v>
      </c>
      <c r="D63" s="34">
        <v>0</v>
      </c>
      <c r="E63" s="35">
        <f t="shared" si="2"/>
        <v>0</v>
      </c>
      <c r="F63" s="36">
        <f t="shared" si="3"/>
        <v>2.75</v>
      </c>
      <c r="G63" s="37">
        <f t="shared" si="0"/>
        <v>0</v>
      </c>
      <c r="H63" s="36">
        <f t="shared" si="1"/>
        <v>0</v>
      </c>
      <c r="I63" s="38"/>
      <c r="J63" s="38"/>
      <c r="W63" s="38"/>
    </row>
    <row r="64" spans="2:23" ht="20.100000000000001" customHeight="1" x14ac:dyDescent="0.3">
      <c r="B64" s="34">
        <v>280000000</v>
      </c>
      <c r="C64" s="34">
        <v>0</v>
      </c>
      <c r="D64" s="34">
        <v>0</v>
      </c>
      <c r="E64" s="35">
        <f t="shared" si="2"/>
        <v>0</v>
      </c>
      <c r="F64" s="36">
        <f t="shared" si="3"/>
        <v>2.8000000000000003</v>
      </c>
      <c r="G64" s="37">
        <f t="shared" si="0"/>
        <v>0</v>
      </c>
      <c r="H64" s="36">
        <f t="shared" si="1"/>
        <v>0</v>
      </c>
      <c r="I64" s="38"/>
      <c r="J64" s="38"/>
      <c r="W64" s="38"/>
    </row>
    <row r="65" spans="2:23" ht="20.100000000000001" customHeight="1" x14ac:dyDescent="0.3">
      <c r="B65" s="34">
        <v>285000000</v>
      </c>
      <c r="C65" s="34">
        <v>0</v>
      </c>
      <c r="D65" s="34">
        <v>0</v>
      </c>
      <c r="E65" s="35">
        <f t="shared" si="2"/>
        <v>0</v>
      </c>
      <c r="F65" s="36">
        <f t="shared" si="3"/>
        <v>2.85</v>
      </c>
      <c r="G65" s="37">
        <f t="shared" si="0"/>
        <v>0</v>
      </c>
      <c r="H65" s="36">
        <f t="shared" si="1"/>
        <v>0</v>
      </c>
      <c r="I65" s="38"/>
      <c r="J65" s="38"/>
      <c r="W65" s="38"/>
    </row>
    <row r="66" spans="2:23" ht="20.100000000000001" customHeight="1" x14ac:dyDescent="0.3">
      <c r="B66" s="34">
        <v>290000000</v>
      </c>
      <c r="C66" s="34">
        <v>0</v>
      </c>
      <c r="D66" s="34">
        <v>0</v>
      </c>
      <c r="E66" s="35">
        <f t="shared" si="2"/>
        <v>0</v>
      </c>
      <c r="F66" s="36">
        <f t="shared" si="3"/>
        <v>2.9</v>
      </c>
      <c r="G66" s="37">
        <f t="shared" si="0"/>
        <v>0</v>
      </c>
      <c r="H66" s="36">
        <f t="shared" si="1"/>
        <v>0</v>
      </c>
      <c r="I66" s="38"/>
      <c r="J66" s="38"/>
      <c r="W66" s="38"/>
    </row>
    <row r="67" spans="2:23" ht="20.100000000000001" customHeight="1" x14ac:dyDescent="0.3">
      <c r="B67" s="34">
        <v>295000000</v>
      </c>
      <c r="C67" s="34">
        <v>0</v>
      </c>
      <c r="D67" s="34">
        <v>0</v>
      </c>
      <c r="E67" s="35">
        <f t="shared" si="2"/>
        <v>0</v>
      </c>
      <c r="F67" s="36">
        <f t="shared" si="3"/>
        <v>2.95</v>
      </c>
      <c r="G67" s="37">
        <f t="shared" si="0"/>
        <v>0</v>
      </c>
      <c r="H67" s="36">
        <f t="shared" si="1"/>
        <v>0</v>
      </c>
      <c r="I67" s="38"/>
      <c r="J67" s="38"/>
      <c r="W67" s="38"/>
    </row>
    <row r="68" spans="2:23" ht="20.100000000000001" customHeight="1" x14ac:dyDescent="0.3">
      <c r="B68" s="34">
        <v>300000000</v>
      </c>
      <c r="C68" s="34">
        <v>0</v>
      </c>
      <c r="D68" s="34">
        <v>0</v>
      </c>
      <c r="E68" s="35">
        <f t="shared" si="2"/>
        <v>0</v>
      </c>
      <c r="F68" s="36">
        <f t="shared" si="3"/>
        <v>3</v>
      </c>
      <c r="G68" s="37">
        <f t="shared" si="0"/>
        <v>0</v>
      </c>
      <c r="H68" s="36">
        <f t="shared" si="1"/>
        <v>0</v>
      </c>
      <c r="I68" s="38"/>
      <c r="J68" s="38"/>
      <c r="W68" s="38"/>
    </row>
    <row r="69" spans="2:23" ht="20.100000000000001" customHeight="1" x14ac:dyDescent="0.3">
      <c r="B69" s="34">
        <v>305000000</v>
      </c>
      <c r="C69" s="34">
        <v>0</v>
      </c>
      <c r="D69" s="34">
        <v>0</v>
      </c>
      <c r="E69" s="35">
        <f t="shared" si="2"/>
        <v>0</v>
      </c>
      <c r="F69" s="36">
        <f t="shared" si="3"/>
        <v>3.0500000000000003</v>
      </c>
      <c r="G69" s="37">
        <f t="shared" si="0"/>
        <v>0</v>
      </c>
      <c r="H69" s="36">
        <f t="shared" si="1"/>
        <v>0</v>
      </c>
      <c r="I69" s="38"/>
      <c r="J69" s="38"/>
      <c r="W69" s="38"/>
    </row>
    <row r="70" spans="2:23" ht="20.100000000000001" customHeight="1" x14ac:dyDescent="0.3">
      <c r="B70" s="34">
        <v>310000000</v>
      </c>
      <c r="C70" s="34">
        <v>0</v>
      </c>
      <c r="D70" s="34">
        <v>0</v>
      </c>
      <c r="E70" s="35">
        <f t="shared" si="2"/>
        <v>0</v>
      </c>
      <c r="F70" s="36">
        <f t="shared" si="3"/>
        <v>3.1</v>
      </c>
      <c r="G70" s="37">
        <f t="shared" si="0"/>
        <v>0</v>
      </c>
      <c r="H70" s="36">
        <f t="shared" si="1"/>
        <v>0</v>
      </c>
      <c r="I70" s="38"/>
      <c r="J70" s="38"/>
      <c r="W70" s="38"/>
    </row>
    <row r="71" spans="2:23" ht="20.100000000000001" customHeight="1" x14ac:dyDescent="0.3">
      <c r="B71" s="34">
        <v>315000000</v>
      </c>
      <c r="C71" s="34">
        <v>0</v>
      </c>
      <c r="D71" s="34">
        <v>0</v>
      </c>
      <c r="E71" s="35">
        <f t="shared" si="2"/>
        <v>0</v>
      </c>
      <c r="F71" s="36">
        <f t="shared" si="3"/>
        <v>3.15</v>
      </c>
      <c r="G71" s="37">
        <f t="shared" si="0"/>
        <v>0</v>
      </c>
      <c r="H71" s="36">
        <f t="shared" si="1"/>
        <v>0</v>
      </c>
      <c r="I71" s="38"/>
      <c r="J71" s="38"/>
      <c r="W71" s="38"/>
    </row>
    <row r="72" spans="2:23" ht="20.100000000000001" customHeight="1" x14ac:dyDescent="0.3">
      <c r="B72" s="34">
        <v>320000000</v>
      </c>
      <c r="C72" s="34">
        <v>0</v>
      </c>
      <c r="D72" s="34">
        <v>0</v>
      </c>
      <c r="E72" s="35">
        <f t="shared" si="2"/>
        <v>0</v>
      </c>
      <c r="F72" s="36">
        <f t="shared" si="3"/>
        <v>3.2</v>
      </c>
      <c r="G72" s="37">
        <f t="shared" si="0"/>
        <v>0</v>
      </c>
      <c r="H72" s="36">
        <f t="shared" si="1"/>
        <v>0</v>
      </c>
      <c r="I72" s="38"/>
      <c r="J72" s="38"/>
      <c r="W72" s="38"/>
    </row>
    <row r="73" spans="2:23" ht="20.100000000000001" customHeight="1" x14ac:dyDescent="0.3">
      <c r="B73" s="34">
        <v>325000000</v>
      </c>
      <c r="C73" s="34">
        <v>0</v>
      </c>
      <c r="D73" s="34">
        <v>0</v>
      </c>
      <c r="E73" s="35">
        <f t="shared" si="2"/>
        <v>0</v>
      </c>
      <c r="F73" s="36">
        <f t="shared" si="3"/>
        <v>3.25</v>
      </c>
      <c r="G73" s="37">
        <f t="shared" ref="G73:G108" si="4">$L$11*E73*10^8</f>
        <v>0</v>
      </c>
      <c r="H73" s="36">
        <f t="shared" ref="H73:H108" si="5">G73/$P$5</f>
        <v>0</v>
      </c>
      <c r="I73" s="38"/>
      <c r="J73" s="38"/>
      <c r="W73" s="38"/>
    </row>
    <row r="74" spans="2:23" ht="20.100000000000001" customHeight="1" x14ac:dyDescent="0.3">
      <c r="B74" s="34">
        <v>330000000</v>
      </c>
      <c r="C74" s="34">
        <v>0</v>
      </c>
      <c r="D74" s="34">
        <v>0</v>
      </c>
      <c r="E74" s="35">
        <f t="shared" ref="E74:E108" si="6">D74+C74</f>
        <v>0</v>
      </c>
      <c r="F74" s="36">
        <f t="shared" ref="F74:F108" si="7">B74*0.00000001</f>
        <v>3.3000000000000003</v>
      </c>
      <c r="G74" s="37">
        <f t="shared" si="4"/>
        <v>0</v>
      </c>
      <c r="H74" s="36">
        <f t="shared" si="5"/>
        <v>0</v>
      </c>
      <c r="I74" s="38"/>
      <c r="J74" s="38"/>
      <c r="W74" s="38"/>
    </row>
    <row r="75" spans="2:23" ht="20.100000000000001" customHeight="1" x14ac:dyDescent="0.3">
      <c r="B75" s="36">
        <v>335000000</v>
      </c>
      <c r="C75" s="37">
        <v>0</v>
      </c>
      <c r="D75" s="37">
        <v>0</v>
      </c>
      <c r="E75" s="35">
        <f t="shared" si="6"/>
        <v>0</v>
      </c>
      <c r="F75" s="36">
        <f t="shared" si="7"/>
        <v>3.35</v>
      </c>
      <c r="G75" s="37">
        <f t="shared" si="4"/>
        <v>0</v>
      </c>
      <c r="H75" s="36">
        <f t="shared" si="5"/>
        <v>0</v>
      </c>
      <c r="I75" s="38"/>
      <c r="J75" s="38"/>
      <c r="W75" s="38"/>
    </row>
    <row r="76" spans="2:23" ht="20.100000000000001" customHeight="1" x14ac:dyDescent="0.3">
      <c r="B76" s="37">
        <v>340000000</v>
      </c>
      <c r="C76" s="37">
        <v>0</v>
      </c>
      <c r="D76" s="37">
        <v>0</v>
      </c>
      <c r="E76" s="35">
        <f t="shared" si="6"/>
        <v>0</v>
      </c>
      <c r="F76" s="36">
        <f t="shared" si="7"/>
        <v>3.4</v>
      </c>
      <c r="G76" s="37">
        <f t="shared" si="4"/>
        <v>0</v>
      </c>
      <c r="H76" s="36">
        <f t="shared" si="5"/>
        <v>0</v>
      </c>
      <c r="I76" s="38"/>
      <c r="J76" s="38"/>
      <c r="W76" s="38"/>
    </row>
    <row r="77" spans="2:23" ht="20.100000000000001" customHeight="1" x14ac:dyDescent="0.3">
      <c r="B77" s="37">
        <v>345000000</v>
      </c>
      <c r="C77" s="37">
        <v>0</v>
      </c>
      <c r="D77" s="37">
        <v>0</v>
      </c>
      <c r="E77" s="35">
        <f t="shared" si="6"/>
        <v>0</v>
      </c>
      <c r="F77" s="36">
        <f t="shared" si="7"/>
        <v>3.45</v>
      </c>
      <c r="G77" s="37">
        <f t="shared" si="4"/>
        <v>0</v>
      </c>
      <c r="H77" s="36">
        <f t="shared" si="5"/>
        <v>0</v>
      </c>
      <c r="I77" s="38"/>
      <c r="J77" s="38"/>
      <c r="W77" s="38"/>
    </row>
    <row r="78" spans="2:23" ht="20.100000000000001" customHeight="1" x14ac:dyDescent="0.3">
      <c r="B78" s="37">
        <v>350000000</v>
      </c>
      <c r="C78" s="37">
        <v>0</v>
      </c>
      <c r="D78" s="37">
        <v>0</v>
      </c>
      <c r="E78" s="35">
        <f t="shared" si="6"/>
        <v>0</v>
      </c>
      <c r="F78" s="36">
        <f t="shared" si="7"/>
        <v>3.5</v>
      </c>
      <c r="G78" s="37">
        <f t="shared" si="4"/>
        <v>0</v>
      </c>
      <c r="H78" s="36">
        <f t="shared" si="5"/>
        <v>0</v>
      </c>
      <c r="I78" s="38"/>
      <c r="J78" s="38"/>
      <c r="W78" s="38"/>
    </row>
    <row r="79" spans="2:23" ht="20.100000000000001" customHeight="1" x14ac:dyDescent="0.3">
      <c r="B79" s="37">
        <v>355000000</v>
      </c>
      <c r="C79" s="37">
        <v>0</v>
      </c>
      <c r="D79" s="37">
        <v>0</v>
      </c>
      <c r="E79" s="35">
        <f t="shared" si="6"/>
        <v>0</v>
      </c>
      <c r="F79" s="36">
        <f t="shared" si="7"/>
        <v>3.5500000000000003</v>
      </c>
      <c r="G79" s="37">
        <f t="shared" si="4"/>
        <v>0</v>
      </c>
      <c r="H79" s="36">
        <f t="shared" si="5"/>
        <v>0</v>
      </c>
      <c r="I79" s="38"/>
      <c r="J79" s="38"/>
      <c r="W79" s="38"/>
    </row>
    <row r="80" spans="2:23" ht="20.100000000000001" customHeight="1" x14ac:dyDescent="0.3">
      <c r="B80" s="37">
        <v>360000000</v>
      </c>
      <c r="C80" s="37">
        <v>0</v>
      </c>
      <c r="D80" s="37">
        <v>0</v>
      </c>
      <c r="E80" s="35">
        <f t="shared" si="6"/>
        <v>0</v>
      </c>
      <c r="F80" s="36">
        <f t="shared" si="7"/>
        <v>3.6</v>
      </c>
      <c r="G80" s="37">
        <f t="shared" si="4"/>
        <v>0</v>
      </c>
      <c r="H80" s="36">
        <f t="shared" si="5"/>
        <v>0</v>
      </c>
      <c r="I80" s="38"/>
      <c r="J80" s="38"/>
      <c r="W80" s="38"/>
    </row>
    <row r="81" spans="2:23" ht="20.100000000000001" customHeight="1" x14ac:dyDescent="0.3">
      <c r="B81" s="37">
        <v>365000000</v>
      </c>
      <c r="C81" s="37">
        <v>0</v>
      </c>
      <c r="D81" s="37">
        <v>0</v>
      </c>
      <c r="E81" s="35">
        <f t="shared" si="6"/>
        <v>0</v>
      </c>
      <c r="F81" s="36">
        <f t="shared" si="7"/>
        <v>3.65</v>
      </c>
      <c r="G81" s="37">
        <f t="shared" si="4"/>
        <v>0</v>
      </c>
      <c r="H81" s="36">
        <f t="shared" si="5"/>
        <v>0</v>
      </c>
      <c r="I81" s="38"/>
      <c r="J81" s="38"/>
      <c r="W81" s="38"/>
    </row>
    <row r="82" spans="2:23" ht="20.100000000000001" customHeight="1" x14ac:dyDescent="0.3">
      <c r="B82" s="37">
        <v>370000000</v>
      </c>
      <c r="C82" s="37">
        <v>0</v>
      </c>
      <c r="D82" s="37">
        <v>0</v>
      </c>
      <c r="E82" s="35">
        <f t="shared" si="6"/>
        <v>0</v>
      </c>
      <c r="F82" s="36">
        <f t="shared" si="7"/>
        <v>3.7</v>
      </c>
      <c r="G82" s="37">
        <f t="shared" si="4"/>
        <v>0</v>
      </c>
      <c r="H82" s="36">
        <f t="shared" si="5"/>
        <v>0</v>
      </c>
      <c r="I82" s="38"/>
      <c r="J82" s="38"/>
    </row>
    <row r="83" spans="2:23" ht="20.100000000000001" customHeight="1" x14ac:dyDescent="0.3">
      <c r="B83" s="37">
        <v>375000000</v>
      </c>
      <c r="C83" s="37">
        <v>0</v>
      </c>
      <c r="D83" s="37">
        <v>0</v>
      </c>
      <c r="E83" s="35">
        <f t="shared" si="6"/>
        <v>0</v>
      </c>
      <c r="F83" s="36">
        <f t="shared" si="7"/>
        <v>3.75</v>
      </c>
      <c r="G83" s="37">
        <f t="shared" si="4"/>
        <v>0</v>
      </c>
      <c r="H83" s="36">
        <f t="shared" si="5"/>
        <v>0</v>
      </c>
      <c r="I83" s="38"/>
      <c r="J83" s="38"/>
    </row>
    <row r="84" spans="2:23" ht="20.100000000000001" customHeight="1" x14ac:dyDescent="0.3">
      <c r="B84" s="37">
        <v>380000000</v>
      </c>
      <c r="C84" s="37">
        <v>0</v>
      </c>
      <c r="D84" s="37">
        <v>0</v>
      </c>
      <c r="E84" s="35">
        <f t="shared" si="6"/>
        <v>0</v>
      </c>
      <c r="F84" s="36">
        <f t="shared" si="7"/>
        <v>3.8000000000000003</v>
      </c>
      <c r="G84" s="37">
        <f t="shared" si="4"/>
        <v>0</v>
      </c>
      <c r="H84" s="36">
        <f t="shared" si="5"/>
        <v>0</v>
      </c>
      <c r="I84" s="38"/>
      <c r="J84" s="38"/>
    </row>
    <row r="85" spans="2:23" ht="20.100000000000001" customHeight="1" x14ac:dyDescent="0.3">
      <c r="B85" s="37">
        <v>385000000</v>
      </c>
      <c r="C85" s="37">
        <v>0</v>
      </c>
      <c r="D85" s="37">
        <v>0</v>
      </c>
      <c r="E85" s="35">
        <f t="shared" si="6"/>
        <v>0</v>
      </c>
      <c r="F85" s="36">
        <f t="shared" si="7"/>
        <v>3.85</v>
      </c>
      <c r="G85" s="37">
        <f t="shared" si="4"/>
        <v>0</v>
      </c>
      <c r="H85" s="36">
        <f t="shared" si="5"/>
        <v>0</v>
      </c>
      <c r="I85" s="38"/>
      <c r="J85" s="38"/>
    </row>
    <row r="86" spans="2:23" ht="20.100000000000001" customHeight="1" x14ac:dyDescent="0.3">
      <c r="B86" s="37">
        <v>390000000</v>
      </c>
      <c r="C86" s="37">
        <v>0</v>
      </c>
      <c r="D86" s="37">
        <v>0</v>
      </c>
      <c r="E86" s="35">
        <f t="shared" si="6"/>
        <v>0</v>
      </c>
      <c r="F86" s="36">
        <f t="shared" si="7"/>
        <v>3.9</v>
      </c>
      <c r="G86" s="37">
        <f t="shared" si="4"/>
        <v>0</v>
      </c>
      <c r="H86" s="36">
        <f t="shared" si="5"/>
        <v>0</v>
      </c>
      <c r="I86" s="38"/>
      <c r="J86" s="38"/>
    </row>
    <row r="87" spans="2:23" ht="20.100000000000001" customHeight="1" x14ac:dyDescent="0.3">
      <c r="B87" s="37">
        <v>395000000</v>
      </c>
      <c r="C87" s="37">
        <v>0</v>
      </c>
      <c r="D87" s="37">
        <v>0</v>
      </c>
      <c r="E87" s="35">
        <f t="shared" si="6"/>
        <v>0</v>
      </c>
      <c r="F87" s="36">
        <f t="shared" si="7"/>
        <v>3.95</v>
      </c>
      <c r="G87" s="37">
        <f t="shared" si="4"/>
        <v>0</v>
      </c>
      <c r="H87" s="36">
        <f t="shared" si="5"/>
        <v>0</v>
      </c>
      <c r="I87" s="38"/>
      <c r="J87" s="38"/>
    </row>
    <row r="88" spans="2:23" ht="20.100000000000001" customHeight="1" x14ac:dyDescent="0.3">
      <c r="B88" s="37">
        <v>400000000</v>
      </c>
      <c r="C88" s="37">
        <v>0</v>
      </c>
      <c r="D88" s="37">
        <v>0</v>
      </c>
      <c r="E88" s="35">
        <f t="shared" si="6"/>
        <v>0</v>
      </c>
      <c r="F88" s="36">
        <f t="shared" si="7"/>
        <v>4</v>
      </c>
      <c r="G88" s="37">
        <f t="shared" si="4"/>
        <v>0</v>
      </c>
      <c r="H88" s="36">
        <f t="shared" si="5"/>
        <v>0</v>
      </c>
      <c r="I88" s="38"/>
      <c r="J88" s="38"/>
    </row>
    <row r="89" spans="2:23" ht="20.100000000000001" customHeight="1" x14ac:dyDescent="0.3">
      <c r="B89" s="37">
        <v>405000000</v>
      </c>
      <c r="C89" s="37">
        <v>0</v>
      </c>
      <c r="D89" s="37">
        <v>0</v>
      </c>
      <c r="E89" s="35">
        <f t="shared" si="6"/>
        <v>0</v>
      </c>
      <c r="F89" s="36">
        <f t="shared" si="7"/>
        <v>4.05</v>
      </c>
      <c r="G89" s="37">
        <f t="shared" si="4"/>
        <v>0</v>
      </c>
      <c r="H89" s="36">
        <f t="shared" si="5"/>
        <v>0</v>
      </c>
      <c r="I89" s="38"/>
      <c r="J89" s="38"/>
    </row>
    <row r="90" spans="2:23" ht="20.100000000000001" customHeight="1" x14ac:dyDescent="0.3">
      <c r="B90" s="37">
        <v>410000000</v>
      </c>
      <c r="C90" s="37">
        <v>0</v>
      </c>
      <c r="D90" s="37">
        <v>0</v>
      </c>
      <c r="E90" s="35">
        <f t="shared" si="6"/>
        <v>0</v>
      </c>
      <c r="F90" s="36">
        <f t="shared" si="7"/>
        <v>4.0999999999999996</v>
      </c>
      <c r="G90" s="37">
        <f t="shared" si="4"/>
        <v>0</v>
      </c>
      <c r="H90" s="36">
        <f t="shared" si="5"/>
        <v>0</v>
      </c>
      <c r="I90" s="38"/>
      <c r="J90" s="38"/>
    </row>
    <row r="91" spans="2:23" ht="20.100000000000001" customHeight="1" x14ac:dyDescent="0.3">
      <c r="B91" s="37">
        <v>415000000</v>
      </c>
      <c r="C91" s="37">
        <v>0</v>
      </c>
      <c r="D91" s="37">
        <v>0</v>
      </c>
      <c r="E91" s="35">
        <f t="shared" si="6"/>
        <v>0</v>
      </c>
      <c r="F91" s="36">
        <f t="shared" si="7"/>
        <v>4.1500000000000004</v>
      </c>
      <c r="G91" s="37">
        <f t="shared" si="4"/>
        <v>0</v>
      </c>
      <c r="H91" s="36">
        <f t="shared" si="5"/>
        <v>0</v>
      </c>
      <c r="I91" s="38"/>
      <c r="J91" s="38"/>
    </row>
    <row r="92" spans="2:23" ht="20.100000000000001" customHeight="1" x14ac:dyDescent="0.3">
      <c r="B92" s="37">
        <v>420000000</v>
      </c>
      <c r="C92" s="37">
        <v>0</v>
      </c>
      <c r="D92" s="37">
        <v>0</v>
      </c>
      <c r="E92" s="35">
        <f t="shared" si="6"/>
        <v>0</v>
      </c>
      <c r="F92" s="36">
        <f t="shared" si="7"/>
        <v>4.2</v>
      </c>
      <c r="G92" s="37">
        <f t="shared" si="4"/>
        <v>0</v>
      </c>
      <c r="H92" s="36">
        <f t="shared" si="5"/>
        <v>0</v>
      </c>
      <c r="I92" s="38"/>
      <c r="J92" s="38"/>
    </row>
    <row r="93" spans="2:23" ht="20.100000000000001" customHeight="1" x14ac:dyDescent="0.3">
      <c r="B93" s="37">
        <v>425000000</v>
      </c>
      <c r="C93" s="37">
        <v>0</v>
      </c>
      <c r="D93" s="37">
        <v>0</v>
      </c>
      <c r="E93" s="35">
        <f t="shared" si="6"/>
        <v>0</v>
      </c>
      <c r="F93" s="36">
        <f t="shared" si="7"/>
        <v>4.25</v>
      </c>
      <c r="G93" s="37">
        <f t="shared" si="4"/>
        <v>0</v>
      </c>
      <c r="H93" s="36">
        <f t="shared" si="5"/>
        <v>0</v>
      </c>
      <c r="I93" s="38"/>
      <c r="J93" s="38"/>
    </row>
    <row r="94" spans="2:23" ht="20.100000000000001" customHeight="1" x14ac:dyDescent="0.3">
      <c r="B94" s="37">
        <v>430000000</v>
      </c>
      <c r="C94" s="37">
        <v>0</v>
      </c>
      <c r="D94" s="37">
        <v>0</v>
      </c>
      <c r="E94" s="35">
        <f t="shared" si="6"/>
        <v>0</v>
      </c>
      <c r="F94" s="36">
        <f t="shared" si="7"/>
        <v>4.3</v>
      </c>
      <c r="G94" s="37">
        <f t="shared" si="4"/>
        <v>0</v>
      </c>
      <c r="H94" s="36">
        <f t="shared" si="5"/>
        <v>0</v>
      </c>
      <c r="I94" s="38"/>
      <c r="J94" s="38"/>
    </row>
    <row r="95" spans="2:23" ht="20.100000000000001" customHeight="1" x14ac:dyDescent="0.3">
      <c r="B95" s="37">
        <v>435000000</v>
      </c>
      <c r="C95" s="37">
        <v>0</v>
      </c>
      <c r="D95" s="37">
        <v>0</v>
      </c>
      <c r="E95" s="35">
        <f t="shared" si="6"/>
        <v>0</v>
      </c>
      <c r="F95" s="36">
        <f t="shared" si="7"/>
        <v>4.3500000000000005</v>
      </c>
      <c r="G95" s="37">
        <f t="shared" si="4"/>
        <v>0</v>
      </c>
      <c r="H95" s="36">
        <f t="shared" si="5"/>
        <v>0</v>
      </c>
      <c r="I95" s="38"/>
      <c r="J95" s="38"/>
    </row>
    <row r="96" spans="2:23" ht="20.100000000000001" customHeight="1" x14ac:dyDescent="0.3">
      <c r="B96" s="37">
        <v>440000000</v>
      </c>
      <c r="C96" s="37">
        <v>0</v>
      </c>
      <c r="D96" s="37">
        <v>0</v>
      </c>
      <c r="E96" s="35">
        <f t="shared" si="6"/>
        <v>0</v>
      </c>
      <c r="F96" s="36">
        <f t="shared" si="7"/>
        <v>4.4000000000000004</v>
      </c>
      <c r="G96" s="37">
        <f t="shared" si="4"/>
        <v>0</v>
      </c>
      <c r="H96" s="36">
        <f t="shared" si="5"/>
        <v>0</v>
      </c>
      <c r="I96" s="38"/>
      <c r="J96" s="38"/>
    </row>
    <row r="97" spans="2:10" ht="20.100000000000001" customHeight="1" x14ac:dyDescent="0.3">
      <c r="B97" s="37">
        <v>445000000</v>
      </c>
      <c r="C97" s="37">
        <v>0</v>
      </c>
      <c r="D97" s="37">
        <v>0</v>
      </c>
      <c r="E97" s="35">
        <f t="shared" si="6"/>
        <v>0</v>
      </c>
      <c r="F97" s="36">
        <f t="shared" si="7"/>
        <v>4.45</v>
      </c>
      <c r="G97" s="37">
        <f t="shared" si="4"/>
        <v>0</v>
      </c>
      <c r="H97" s="36">
        <f t="shared" si="5"/>
        <v>0</v>
      </c>
      <c r="I97" s="38"/>
      <c r="J97" s="38"/>
    </row>
    <row r="98" spans="2:10" ht="20.100000000000001" customHeight="1" x14ac:dyDescent="0.3">
      <c r="B98" s="37">
        <v>450000000</v>
      </c>
      <c r="C98" s="37">
        <v>0</v>
      </c>
      <c r="D98" s="37">
        <v>0</v>
      </c>
      <c r="E98" s="35">
        <f t="shared" si="6"/>
        <v>0</v>
      </c>
      <c r="F98" s="36">
        <f t="shared" si="7"/>
        <v>4.5</v>
      </c>
      <c r="G98" s="37">
        <f t="shared" si="4"/>
        <v>0</v>
      </c>
      <c r="H98" s="36">
        <f t="shared" si="5"/>
        <v>0</v>
      </c>
      <c r="I98" s="38"/>
      <c r="J98" s="38"/>
    </row>
    <row r="99" spans="2:10" ht="20.100000000000001" customHeight="1" x14ac:dyDescent="0.3">
      <c r="B99" s="37">
        <v>455000000</v>
      </c>
      <c r="C99" s="37">
        <v>0</v>
      </c>
      <c r="D99" s="37">
        <v>0</v>
      </c>
      <c r="E99" s="35">
        <f t="shared" si="6"/>
        <v>0</v>
      </c>
      <c r="F99" s="36">
        <f t="shared" si="7"/>
        <v>4.55</v>
      </c>
      <c r="G99" s="37">
        <f t="shared" si="4"/>
        <v>0</v>
      </c>
      <c r="H99" s="36">
        <f t="shared" si="5"/>
        <v>0</v>
      </c>
      <c r="I99" s="38"/>
      <c r="J99" s="38"/>
    </row>
    <row r="100" spans="2:10" ht="20.100000000000001" customHeight="1" x14ac:dyDescent="0.3">
      <c r="B100" s="37">
        <v>460000000</v>
      </c>
      <c r="C100" s="37">
        <v>0</v>
      </c>
      <c r="D100" s="37">
        <v>0</v>
      </c>
      <c r="E100" s="35">
        <f t="shared" si="6"/>
        <v>0</v>
      </c>
      <c r="F100" s="36">
        <f t="shared" si="7"/>
        <v>4.6000000000000005</v>
      </c>
      <c r="G100" s="37">
        <f t="shared" si="4"/>
        <v>0</v>
      </c>
      <c r="H100" s="36">
        <f t="shared" si="5"/>
        <v>0</v>
      </c>
      <c r="I100" s="38"/>
      <c r="J100" s="38"/>
    </row>
    <row r="101" spans="2:10" ht="20.100000000000001" customHeight="1" x14ac:dyDescent="0.3">
      <c r="B101" s="37">
        <v>465000000</v>
      </c>
      <c r="C101" s="37">
        <v>0</v>
      </c>
      <c r="D101" s="37">
        <v>0</v>
      </c>
      <c r="E101" s="35">
        <f t="shared" si="6"/>
        <v>0</v>
      </c>
      <c r="F101" s="36">
        <f t="shared" si="7"/>
        <v>4.6500000000000004</v>
      </c>
      <c r="G101" s="37">
        <f t="shared" si="4"/>
        <v>0</v>
      </c>
      <c r="H101" s="36">
        <f t="shared" si="5"/>
        <v>0</v>
      </c>
      <c r="I101" s="38"/>
      <c r="J101" s="38"/>
    </row>
    <row r="102" spans="2:10" ht="20.100000000000001" customHeight="1" x14ac:dyDescent="0.3">
      <c r="B102" s="37">
        <v>470000000</v>
      </c>
      <c r="C102" s="37">
        <v>0</v>
      </c>
      <c r="D102" s="37">
        <v>0</v>
      </c>
      <c r="E102" s="35">
        <f t="shared" si="6"/>
        <v>0</v>
      </c>
      <c r="F102" s="36">
        <f t="shared" si="7"/>
        <v>4.7</v>
      </c>
      <c r="G102" s="37">
        <f t="shared" si="4"/>
        <v>0</v>
      </c>
      <c r="H102" s="36">
        <f t="shared" si="5"/>
        <v>0</v>
      </c>
      <c r="I102" s="38"/>
      <c r="J102" s="38"/>
    </row>
    <row r="103" spans="2:10" ht="20.100000000000001" customHeight="1" x14ac:dyDescent="0.3">
      <c r="B103" s="37">
        <v>475000000</v>
      </c>
      <c r="C103" s="37">
        <v>0</v>
      </c>
      <c r="D103" s="37">
        <v>0</v>
      </c>
      <c r="E103" s="35">
        <f t="shared" si="6"/>
        <v>0</v>
      </c>
      <c r="F103" s="36">
        <f t="shared" si="7"/>
        <v>4.75</v>
      </c>
      <c r="G103" s="37">
        <f t="shared" si="4"/>
        <v>0</v>
      </c>
      <c r="H103" s="36">
        <f t="shared" si="5"/>
        <v>0</v>
      </c>
      <c r="I103" s="38"/>
      <c r="J103" s="38"/>
    </row>
    <row r="104" spans="2:10" ht="20.100000000000001" customHeight="1" x14ac:dyDescent="0.3">
      <c r="B104" s="37">
        <v>480000000</v>
      </c>
      <c r="C104" s="37">
        <v>0</v>
      </c>
      <c r="D104" s="37">
        <v>0</v>
      </c>
      <c r="E104" s="35">
        <f t="shared" si="6"/>
        <v>0</v>
      </c>
      <c r="F104" s="36">
        <f t="shared" si="7"/>
        <v>4.8</v>
      </c>
      <c r="G104" s="37">
        <f t="shared" si="4"/>
        <v>0</v>
      </c>
      <c r="H104" s="36">
        <f t="shared" si="5"/>
        <v>0</v>
      </c>
      <c r="I104" s="38"/>
      <c r="J104" s="38"/>
    </row>
    <row r="105" spans="2:10" ht="20.100000000000001" customHeight="1" x14ac:dyDescent="0.3">
      <c r="B105" s="37">
        <v>485000000</v>
      </c>
      <c r="C105" s="37">
        <v>0</v>
      </c>
      <c r="D105" s="37">
        <v>0</v>
      </c>
      <c r="E105" s="35">
        <f t="shared" si="6"/>
        <v>0</v>
      </c>
      <c r="F105" s="36">
        <f t="shared" si="7"/>
        <v>4.8500000000000005</v>
      </c>
      <c r="G105" s="37">
        <f t="shared" si="4"/>
        <v>0</v>
      </c>
      <c r="H105" s="36">
        <f t="shared" si="5"/>
        <v>0</v>
      </c>
      <c r="I105" s="38"/>
      <c r="J105" s="38"/>
    </row>
    <row r="106" spans="2:10" ht="20.100000000000001" customHeight="1" x14ac:dyDescent="0.3">
      <c r="B106" s="37">
        <v>490000000</v>
      </c>
      <c r="C106" s="37">
        <v>0</v>
      </c>
      <c r="D106" s="37">
        <v>0</v>
      </c>
      <c r="E106" s="35">
        <f t="shared" si="6"/>
        <v>0</v>
      </c>
      <c r="F106" s="36">
        <f t="shared" si="7"/>
        <v>4.9000000000000004</v>
      </c>
      <c r="G106" s="37">
        <f t="shared" si="4"/>
        <v>0</v>
      </c>
      <c r="H106" s="36">
        <f t="shared" si="5"/>
        <v>0</v>
      </c>
      <c r="I106" s="38"/>
      <c r="J106" s="38"/>
    </row>
    <row r="107" spans="2:10" ht="20.100000000000001" customHeight="1" x14ac:dyDescent="0.3">
      <c r="B107" s="37">
        <v>495000000</v>
      </c>
      <c r="C107" s="37">
        <v>0</v>
      </c>
      <c r="D107" s="37">
        <v>0</v>
      </c>
      <c r="E107" s="35">
        <f t="shared" si="6"/>
        <v>0</v>
      </c>
      <c r="F107" s="36">
        <f t="shared" si="7"/>
        <v>4.95</v>
      </c>
      <c r="G107" s="37">
        <f t="shared" si="4"/>
        <v>0</v>
      </c>
      <c r="H107" s="36">
        <f t="shared" si="5"/>
        <v>0</v>
      </c>
      <c r="I107" s="38"/>
      <c r="J107" s="38"/>
    </row>
    <row r="108" spans="2:10" ht="20.100000000000001" customHeight="1" x14ac:dyDescent="0.3">
      <c r="B108" s="37">
        <v>500000000</v>
      </c>
      <c r="C108" s="37">
        <v>0</v>
      </c>
      <c r="D108" s="37">
        <v>0</v>
      </c>
      <c r="E108" s="35">
        <f t="shared" si="6"/>
        <v>0</v>
      </c>
      <c r="F108" s="36">
        <f t="shared" si="7"/>
        <v>5</v>
      </c>
      <c r="G108" s="37">
        <f t="shared" si="4"/>
        <v>0</v>
      </c>
      <c r="H108" s="36">
        <f t="shared" si="5"/>
        <v>0</v>
      </c>
      <c r="I108" s="38"/>
      <c r="J108" s="38"/>
    </row>
    <row r="109" spans="2:10" ht="20.100000000000001" customHeight="1" x14ac:dyDescent="0.3">
      <c r="B109" s="37"/>
      <c r="G109" s="37"/>
      <c r="H109" s="36"/>
      <c r="I109" s="38"/>
      <c r="J109" s="38"/>
    </row>
    <row r="110" spans="2:10" ht="20.100000000000001" customHeight="1" x14ac:dyDescent="0.3">
      <c r="I110" s="38"/>
      <c r="J110" s="38"/>
    </row>
    <row r="111" spans="2:10" ht="20.100000000000001" customHeight="1" x14ac:dyDescent="0.3">
      <c r="I111" s="38"/>
      <c r="J111" s="38"/>
    </row>
    <row r="112" spans="2:10" ht="20.100000000000001" customHeight="1" x14ac:dyDescent="0.3">
      <c r="J112" s="38"/>
    </row>
    <row r="113" spans="10:10" ht="20.100000000000001" customHeight="1" x14ac:dyDescent="0.3">
      <c r="J113" s="38"/>
    </row>
    <row r="114" spans="10:10" ht="20.100000000000001" customHeight="1" x14ac:dyDescent="0.3">
      <c r="J114" s="38"/>
    </row>
    <row r="115" spans="10:10" ht="20.100000000000001" customHeight="1" x14ac:dyDescent="0.3">
      <c r="J115" s="38"/>
    </row>
    <row r="116" spans="10:10" ht="20.100000000000001" customHeight="1" x14ac:dyDescent="0.3">
      <c r="J116" s="38"/>
    </row>
  </sheetData>
  <mergeCells count="12">
    <mergeCell ref="K16:K18"/>
    <mergeCell ref="L16:L18"/>
    <mergeCell ref="M16:M18"/>
    <mergeCell ref="O16:O18"/>
    <mergeCell ref="P16:P18"/>
    <mergeCell ref="Q16:Q18"/>
    <mergeCell ref="B2:D2"/>
    <mergeCell ref="K2:M2"/>
    <mergeCell ref="O2:P2"/>
    <mergeCell ref="B3:D3"/>
    <mergeCell ref="K7:L7"/>
    <mergeCell ref="K8:L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Bird</dc:creator>
  <cp:lastModifiedBy>James Bird</cp:lastModifiedBy>
  <dcterms:created xsi:type="dcterms:W3CDTF">2022-10-05T11:19:26Z</dcterms:created>
  <dcterms:modified xsi:type="dcterms:W3CDTF">2022-10-05T12:34:43Z</dcterms:modified>
</cp:coreProperties>
</file>