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ropbox\Coral\_Projects\_Publications\2_IPAP FESTA\_Documentation\IPAP_FESTA\files\"/>
    </mc:Choice>
  </mc:AlternateContent>
  <bookViews>
    <workbookView xWindow="0" yWindow="0" windowWidth="38400" windowHeight="17700" activeTab="3"/>
  </bookViews>
  <sheets>
    <sheet name="DFT vs IPAP-FESTA graph" sheetId="19" r:id="rId1"/>
    <sheet name="DFT vs IPAP-FESTA" sheetId="16" r:id="rId2"/>
    <sheet name="DFT FHydrin Solvent Results" sheetId="17" r:id="rId3"/>
    <sheet name="Conformer ratio cals" sheetId="1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17" l="1"/>
  <c r="F27" i="17"/>
  <c r="P19" i="16" l="1"/>
  <c r="N64" i="17" l="1"/>
  <c r="N63" i="17"/>
  <c r="N62" i="17"/>
  <c r="N61" i="17"/>
  <c r="N60" i="17"/>
  <c r="N59" i="17"/>
  <c r="N58" i="17"/>
  <c r="N57" i="17"/>
  <c r="F64" i="17"/>
  <c r="F63" i="17"/>
  <c r="F62" i="17"/>
  <c r="F61" i="17"/>
  <c r="F60" i="17"/>
  <c r="F59" i="17"/>
  <c r="F58" i="17"/>
  <c r="F57" i="17"/>
  <c r="N47" i="17"/>
  <c r="N46" i="17"/>
  <c r="N45" i="17"/>
  <c r="N44" i="17"/>
  <c r="K39" i="17"/>
  <c r="J39" i="17"/>
  <c r="N43" i="17" s="1"/>
  <c r="F47" i="17"/>
  <c r="F46" i="17"/>
  <c r="C39" i="17"/>
  <c r="B39" i="17"/>
  <c r="F45" i="17" s="1"/>
  <c r="N33" i="17"/>
  <c r="K24" i="17"/>
  <c r="J24" i="17"/>
  <c r="N32" i="17" s="1"/>
  <c r="F32" i="17"/>
  <c r="F31" i="17"/>
  <c r="F29" i="17"/>
  <c r="F28" i="17"/>
  <c r="C24" i="17"/>
  <c r="F34" i="17" s="1"/>
  <c r="B24" i="17"/>
  <c r="F33" i="17" s="1"/>
  <c r="N34" i="17" l="1"/>
  <c r="N27" i="17"/>
  <c r="F48" i="17"/>
  <c r="N28" i="17"/>
  <c r="F42" i="17"/>
  <c r="N30" i="17"/>
  <c r="N31" i="17"/>
  <c r="F44" i="17"/>
  <c r="N42" i="17"/>
  <c r="F49" i="17"/>
  <c r="N29" i="17"/>
  <c r="N48" i="17"/>
  <c r="F43" i="17"/>
  <c r="N49" i="17"/>
  <c r="D36" i="1" l="1"/>
  <c r="M34" i="1"/>
  <c r="N34" i="1" s="1"/>
  <c r="M35" i="1"/>
  <c r="N35" i="1" s="1"/>
  <c r="M36" i="1"/>
  <c r="N36" i="1" s="1"/>
  <c r="M37" i="1"/>
  <c r="N37" i="1" s="1"/>
  <c r="M33" i="1"/>
  <c r="N33" i="1" s="1"/>
  <c r="C34" i="1"/>
  <c r="D34" i="1" s="1"/>
  <c r="C35" i="1"/>
  <c r="D35" i="1" s="1"/>
  <c r="C36" i="1"/>
  <c r="C33" i="1"/>
  <c r="D33" i="1" s="1"/>
  <c r="M24" i="1"/>
  <c r="M28" i="1"/>
  <c r="M27" i="1"/>
  <c r="M26" i="1"/>
  <c r="M25" i="1"/>
  <c r="C24" i="1"/>
  <c r="D24" i="1"/>
  <c r="C27" i="1"/>
  <c r="C26" i="1"/>
  <c r="C25" i="1"/>
  <c r="D37" i="1" l="1"/>
  <c r="E33" i="1" s="1"/>
  <c r="N38" i="1"/>
  <c r="O36" i="1" s="1"/>
  <c r="O33" i="1" l="1"/>
  <c r="E35" i="1"/>
  <c r="O37" i="1"/>
  <c r="O35" i="1"/>
  <c r="P35" i="1" s="1"/>
  <c r="E34" i="1"/>
  <c r="F33" i="1" s="1"/>
  <c r="O34" i="1"/>
  <c r="E36" i="1"/>
  <c r="F35" i="1" l="1"/>
  <c r="P33" i="1"/>
  <c r="C3" i="1"/>
  <c r="D3" i="1" s="1"/>
  <c r="C4" i="1"/>
  <c r="D4" i="1" s="1"/>
  <c r="C14" i="1"/>
  <c r="D14" i="1" s="1"/>
  <c r="C15" i="1"/>
  <c r="D15" i="1" s="1"/>
  <c r="C16" i="1"/>
  <c r="D16" i="1" s="1"/>
  <c r="C13" i="1"/>
  <c r="D13" i="1" s="1"/>
  <c r="M14" i="1"/>
  <c r="N14" i="1" s="1"/>
  <c r="M15" i="1"/>
  <c r="N15" i="1" s="1"/>
  <c r="M16" i="1"/>
  <c r="N16" i="1" s="1"/>
  <c r="M17" i="1"/>
  <c r="N17" i="1" s="1"/>
  <c r="M13" i="1"/>
  <c r="N13" i="1" s="1"/>
  <c r="N18" i="1" s="1"/>
  <c r="M3" i="1"/>
  <c r="N3" i="1" s="1"/>
  <c r="M4" i="1"/>
  <c r="N4" i="1" s="1"/>
  <c r="M5" i="1"/>
  <c r="N5" i="1" s="1"/>
  <c r="M6" i="1"/>
  <c r="N6" i="1" s="1"/>
  <c r="M7" i="1"/>
  <c r="N7" i="1" s="1"/>
  <c r="N24" i="1"/>
  <c r="N25" i="1"/>
  <c r="N26" i="1"/>
  <c r="N27" i="1"/>
  <c r="N28" i="1"/>
  <c r="D26" i="1"/>
  <c r="D25" i="1"/>
  <c r="D27" i="1"/>
  <c r="C5" i="1"/>
  <c r="D5" i="1" s="1"/>
  <c r="C6" i="1"/>
  <c r="D6" i="1" s="1"/>
  <c r="N29" i="1" l="1"/>
  <c r="O25" i="1" s="1"/>
  <c r="D28" i="1"/>
  <c r="E24" i="1" s="1"/>
  <c r="D17" i="1"/>
  <c r="E13" i="1" s="1"/>
  <c r="D7" i="1"/>
  <c r="E4" i="1" s="1"/>
  <c r="E5" i="1"/>
  <c r="N8" i="1"/>
  <c r="O4" i="1" s="1"/>
  <c r="O14" i="1"/>
  <c r="O15" i="1"/>
  <c r="O16" i="1"/>
  <c r="O17" i="1"/>
  <c r="O13" i="1"/>
  <c r="E16" i="1"/>
  <c r="O7" i="1" l="1"/>
  <c r="O5" i="1"/>
  <c r="O3" i="1"/>
  <c r="P3" i="1" s="1"/>
  <c r="O6" i="1"/>
  <c r="P5" i="1" s="1"/>
  <c r="E26" i="1"/>
  <c r="F26" i="1" s="1"/>
  <c r="E25" i="1"/>
  <c r="F24" i="1" s="1"/>
  <c r="E27" i="1"/>
  <c r="O28" i="1"/>
  <c r="O27" i="1"/>
  <c r="O26" i="1"/>
  <c r="O24" i="1"/>
  <c r="P24" i="1"/>
  <c r="F13" i="1"/>
  <c r="E3" i="1"/>
  <c r="F3" i="1" s="1"/>
  <c r="P15" i="1"/>
  <c r="E14" i="1"/>
  <c r="E15" i="1"/>
  <c r="F15" i="1" s="1"/>
  <c r="E6" i="1"/>
  <c r="F5" i="1" s="1"/>
  <c r="P13" i="1"/>
  <c r="P26" i="1" l="1"/>
</calcChain>
</file>

<file path=xl/sharedStrings.xml><?xml version="1.0" encoding="utf-8"?>
<sst xmlns="http://schemas.openxmlformats.org/spreadsheetml/2006/main" count="312" uniqueCount="82">
  <si>
    <t>Cis</t>
  </si>
  <si>
    <t>trans</t>
  </si>
  <si>
    <t>Isolated phase</t>
  </si>
  <si>
    <t>axi-eq-180</t>
  </si>
  <si>
    <t>axi-eq-50</t>
  </si>
  <si>
    <t>eq-ax-170</t>
  </si>
  <si>
    <t>eq-ax-50</t>
  </si>
  <si>
    <t>DeltaG</t>
  </si>
  <si>
    <t>ax-ax-180</t>
  </si>
  <si>
    <t>ax-ax-310</t>
  </si>
  <si>
    <t>eq-eq-180</t>
  </si>
  <si>
    <t>eq-eq-300</t>
  </si>
  <si>
    <t>eq-eq-50</t>
  </si>
  <si>
    <t>Energy Gibbs</t>
  </si>
  <si>
    <t>energy Gibbs</t>
  </si>
  <si>
    <t>CHCl3</t>
  </si>
  <si>
    <t>cis</t>
  </si>
  <si>
    <t>DMSO</t>
  </si>
  <si>
    <t>%</t>
  </si>
  <si>
    <t>SUM</t>
  </si>
  <si>
    <t>ax</t>
  </si>
  <si>
    <t>eq</t>
  </si>
  <si>
    <t>(cis ax-eq)</t>
  </si>
  <si>
    <t>(cis eq-ax)</t>
  </si>
  <si>
    <t>(Hz)</t>
  </si>
  <si>
    <t>(δ / ppm)</t>
  </si>
  <si>
    <t>DFT (Hz)</t>
  </si>
  <si>
    <t>DFT (in Hz)</t>
  </si>
  <si>
    <t>IPAP-FESTA</t>
  </si>
  <si>
    <t>trans(ax-ax)</t>
  </si>
  <si>
    <t>trans(eq-eq)</t>
  </si>
  <si>
    <t>CIS</t>
  </si>
  <si>
    <t>TRANS</t>
  </si>
  <si>
    <t>ax-eq %</t>
  </si>
  <si>
    <t>eq-ax %</t>
  </si>
  <si>
    <t>ax-ax %</t>
  </si>
  <si>
    <t>eq-eq %</t>
  </si>
  <si>
    <t>Calculated J coupling constant in DMSO</t>
  </si>
  <si>
    <t>Cis isomer and its conformations</t>
  </si>
  <si>
    <t>trans isomer and its conformations</t>
  </si>
  <si>
    <r>
      <t>Calculated</t>
    </r>
    <r>
      <rPr>
        <b/>
        <i/>
        <sz val="11"/>
        <color rgb="FF000000"/>
        <rFont val="Calibri"/>
        <family val="2"/>
        <scheme val="minor"/>
      </rPr>
      <t xml:space="preserve"> J</t>
    </r>
    <r>
      <rPr>
        <b/>
        <sz val="11"/>
        <color rgb="FF000000"/>
        <rFont val="Calibri"/>
        <family val="2"/>
        <scheme val="minor"/>
      </rPr>
      <t xml:space="preserve"> coupling constant in DMSO</t>
    </r>
  </si>
  <si>
    <r>
      <t>n</t>
    </r>
    <r>
      <rPr>
        <b/>
        <i/>
        <sz val="11"/>
        <color rgb="FF000000"/>
        <rFont val="Calibri"/>
        <family val="2"/>
        <scheme val="minor"/>
      </rPr>
      <t>J</t>
    </r>
    <r>
      <rPr>
        <b/>
        <sz val="11"/>
        <color rgb="FF000000"/>
        <rFont val="Calibri"/>
        <family val="2"/>
        <scheme val="minor"/>
      </rPr>
      <t>H</t>
    </r>
    <r>
      <rPr>
        <b/>
        <vertAlign val="subscript"/>
        <sz val="11"/>
        <color rgb="FF000000"/>
        <rFont val="Calibri"/>
        <family val="2"/>
        <scheme val="minor"/>
      </rPr>
      <t>X</t>
    </r>
    <r>
      <rPr>
        <b/>
        <sz val="11"/>
        <color rgb="FF000000"/>
        <rFont val="Calibri"/>
        <family val="2"/>
        <scheme val="minor"/>
      </rPr>
      <t>F</t>
    </r>
  </si>
  <si>
    <r>
      <t>1</t>
    </r>
    <r>
      <rPr>
        <b/>
        <sz val="11"/>
        <color rgb="FF000000"/>
        <rFont val="Calibri"/>
        <family val="2"/>
        <scheme val="minor"/>
      </rPr>
      <t>H NMR</t>
    </r>
  </si>
  <si>
    <r>
      <t>Calculated</t>
    </r>
    <r>
      <rPr>
        <b/>
        <i/>
        <sz val="11"/>
        <color rgb="FF000000"/>
        <rFont val="Calibri"/>
        <family val="2"/>
        <scheme val="minor"/>
      </rPr>
      <t xml:space="preserve"> J</t>
    </r>
    <r>
      <rPr>
        <b/>
        <sz val="11"/>
        <color rgb="FF000000"/>
        <rFont val="Calibri"/>
        <family val="2"/>
        <scheme val="minor"/>
      </rPr>
      <t xml:space="preserve"> coupling constant in CHCL3</t>
    </r>
  </si>
  <si>
    <t>Calculated J coupling constant in CHCL3</t>
  </si>
  <si>
    <t>Parameter</t>
  </si>
  <si>
    <t>Source</t>
  </si>
  <si>
    <t>ax-eq %, eq-ax %, ax-ax %, eq-eq %</t>
  </si>
  <si>
    <t>DFT calculations</t>
  </si>
  <si>
    <t>1H NMR (ppm)</t>
  </si>
  <si>
    <t>JHF coupling constant - individual and total</t>
  </si>
  <si>
    <t>JHF IPAP FESTA</t>
  </si>
  <si>
    <t>Experimental</t>
  </si>
  <si>
    <t>1.82 </t>
  </si>
  <si>
    <t>D2O</t>
  </si>
  <si>
    <r>
      <t>Calculated</t>
    </r>
    <r>
      <rPr>
        <b/>
        <i/>
        <sz val="11"/>
        <color rgb="FF000000"/>
        <rFont val="Calibri"/>
        <family val="2"/>
        <scheme val="minor"/>
      </rPr>
      <t xml:space="preserve"> J</t>
    </r>
    <r>
      <rPr>
        <b/>
        <sz val="11"/>
        <color rgb="FF000000"/>
        <rFont val="Calibri"/>
        <family val="2"/>
        <scheme val="minor"/>
      </rPr>
      <t xml:space="preserve"> coupling constant in D2O</t>
    </r>
  </si>
  <si>
    <t>Calculated J coupling constant in D2O</t>
  </si>
  <si>
    <r>
      <t>n</t>
    </r>
    <r>
      <rPr>
        <b/>
        <i/>
        <sz val="11"/>
        <rFont val="Calibri"/>
        <family val="2"/>
        <scheme val="minor"/>
      </rPr>
      <t>J</t>
    </r>
    <r>
      <rPr>
        <b/>
        <sz val="11"/>
        <rFont val="Calibri"/>
        <family val="2"/>
        <scheme val="minor"/>
      </rPr>
      <t>H</t>
    </r>
    <r>
      <rPr>
        <b/>
        <vertAlign val="subscript"/>
        <sz val="11"/>
        <rFont val="Calibri"/>
        <family val="2"/>
        <scheme val="minor"/>
      </rPr>
      <t>X</t>
    </r>
    <r>
      <rPr>
        <b/>
        <sz val="11"/>
        <rFont val="Calibri"/>
        <family val="2"/>
        <scheme val="minor"/>
      </rPr>
      <t>F</t>
    </r>
  </si>
  <si>
    <r>
      <t>1</t>
    </r>
    <r>
      <rPr>
        <b/>
        <sz val="11"/>
        <rFont val="Calibri"/>
        <family val="2"/>
        <scheme val="minor"/>
      </rPr>
      <t>H NMR</t>
    </r>
  </si>
  <si>
    <t>2J(H3F)</t>
  </si>
  <si>
    <t>5J(H6axF)</t>
  </si>
  <si>
    <t>5J(H6eqF)</t>
  </si>
  <si>
    <t>4J(H5eqF)</t>
  </si>
  <si>
    <t>4J(H5axF)</t>
  </si>
  <si>
    <t>3J(H4eqF)</t>
  </si>
  <si>
    <t>3J(H4axF)</t>
  </si>
  <si>
    <t>3J(H2F)</t>
  </si>
  <si>
    <t>DFT (weighted average)</t>
  </si>
  <si>
    <t>Solvent</t>
  </si>
  <si>
    <t>Isomer</t>
  </si>
  <si>
    <t>CDCl3</t>
  </si>
  <si>
    <t>Calculated J coupling constant (Hz)</t>
  </si>
  <si>
    <t>CATEGORISED PER J COUPLING</t>
  </si>
  <si>
    <t>ax+ax%</t>
  </si>
  <si>
    <t>Code</t>
  </si>
  <si>
    <t>Calculated manually via displacement using TopSpin software</t>
  </si>
  <si>
    <t>Calculated using HD-HAPPY-FESTA data</t>
  </si>
  <si>
    <t>IPAP</t>
  </si>
  <si>
    <t>DFT</t>
  </si>
  <si>
    <t>Data displayed differently to calculate R2</t>
  </si>
  <si>
    <t>R^2=</t>
  </si>
  <si>
    <t>Normal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</si>
</sst>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000"/>
    <numFmt numFmtId="167" formatCode="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Times New Roman"/>
      <family val="1"/>
    </font>
    <font>
      <b/>
      <vertAlign val="super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1"/>
      <name val="Calibri"/>
      <family val="2"/>
    </font>
    <font>
      <b/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202124"/>
      <name val="Arial"/>
      <family val="2"/>
    </font>
    <font>
      <sz val="14"/>
      <color rgb="FF1111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/>
    <xf numFmtId="165" fontId="0" fillId="0" borderId="0" xfId="0" applyNumberFormat="1" applyFill="1"/>
    <xf numFmtId="0" fontId="2" fillId="0" borderId="0" xfId="0" applyFont="1" applyFill="1"/>
    <xf numFmtId="0" fontId="1" fillId="0" borderId="0" xfId="0" applyFont="1" applyFill="1"/>
    <xf numFmtId="165" fontId="0" fillId="0" borderId="0" xfId="0" applyNumberFormat="1" applyFill="1" applyAlignment="1">
      <alignment horizontal="center"/>
    </xf>
    <xf numFmtId="2" fontId="0" fillId="0" borderId="0" xfId="0" applyNumberFormat="1"/>
    <xf numFmtId="2" fontId="0" fillId="0" borderId="0" xfId="0" applyNumberFormat="1" applyFill="1"/>
    <xf numFmtId="0" fontId="0" fillId="0" borderId="0" xfId="0" applyFont="1" applyBorder="1"/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7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9" fillId="2" borderId="0" xfId="0" applyFont="1" applyFill="1"/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Font="1" applyBorder="1" applyAlignment="1"/>
    <xf numFmtId="0" fontId="0" fillId="0" borderId="0" xfId="0" applyFont="1" applyAlignment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4" fontId="0" fillId="0" borderId="0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/>
    <xf numFmtId="166" fontId="0" fillId="0" borderId="0" xfId="0" applyNumberFormat="1" applyFill="1"/>
    <xf numFmtId="164" fontId="0" fillId="0" borderId="0" xfId="0" applyNumberFormat="1" applyFont="1" applyBorder="1" applyAlignment="1">
      <alignment vertical="center"/>
    </xf>
    <xf numFmtId="2" fontId="8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/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/>
    </xf>
    <xf numFmtId="164" fontId="0" fillId="0" borderId="0" xfId="0" applyNumberFormat="1" applyFill="1" applyBorder="1"/>
    <xf numFmtId="166" fontId="0" fillId="0" borderId="0" xfId="0" applyNumberFormat="1" applyBorder="1"/>
    <xf numFmtId="165" fontId="0" fillId="0" borderId="0" xfId="0" applyNumberFormat="1" applyFill="1" applyBorder="1"/>
    <xf numFmtId="2" fontId="0" fillId="0" borderId="0" xfId="0" applyNumberFormat="1" applyFill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/>
    <xf numFmtId="0" fontId="10" fillId="0" borderId="0" xfId="0" applyFont="1" applyBorder="1"/>
    <xf numFmtId="0" fontId="10" fillId="0" borderId="0" xfId="0" applyFont="1"/>
    <xf numFmtId="0" fontId="10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vertical="center"/>
    </xf>
    <xf numFmtId="0" fontId="9" fillId="0" borderId="0" xfId="0" applyFont="1" applyFill="1"/>
    <xf numFmtId="0" fontId="1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/>
    <xf numFmtId="164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Border="1" applyAlignment="1"/>
    <xf numFmtId="0" fontId="8" fillId="0" borderId="0" xfId="0" applyFont="1" applyAlignment="1"/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Alignment="1">
      <alignment vertical="center"/>
    </xf>
    <xf numFmtId="0" fontId="16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/>
    <xf numFmtId="0" fontId="10" fillId="0" borderId="2" xfId="0" applyFont="1" applyBorder="1" applyAlignment="1"/>
    <xf numFmtId="0" fontId="10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3" xfId="0" applyFont="1" applyBorder="1" applyAlignment="1"/>
    <xf numFmtId="0" fontId="10" fillId="0" borderId="5" xfId="0" applyFont="1" applyBorder="1" applyAlignment="1"/>
    <xf numFmtId="0" fontId="8" fillId="0" borderId="3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8" fillId="3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0" fillId="3" borderId="0" xfId="0" applyFill="1"/>
    <xf numFmtId="0" fontId="3" fillId="0" borderId="0" xfId="0" applyFont="1" applyFill="1" applyBorder="1" applyAlignment="1">
      <alignment vertical="center"/>
    </xf>
    <xf numFmtId="2" fontId="15" fillId="0" borderId="0" xfId="0" applyNumberFormat="1" applyFont="1" applyFill="1" applyBorder="1" applyAlignment="1">
      <alignment horizontal="center" vertical="center"/>
    </xf>
    <xf numFmtId="0" fontId="0" fillId="4" borderId="0" xfId="0" applyFill="1"/>
    <xf numFmtId="164" fontId="15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5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17" fillId="4" borderId="0" xfId="0" applyFont="1" applyFill="1"/>
    <xf numFmtId="0" fontId="17" fillId="4" borderId="0" xfId="0" applyFont="1" applyFill="1" applyAlignment="1">
      <alignment horizontal="center"/>
    </xf>
    <xf numFmtId="164" fontId="15" fillId="0" borderId="3" xfId="0" applyNumberFormat="1" applyFont="1" applyFill="1" applyBorder="1" applyAlignment="1">
      <alignment horizontal="center" vertical="center"/>
    </xf>
    <xf numFmtId="167" fontId="18" fillId="0" borderId="0" xfId="0" applyNumberFormat="1" applyFont="1"/>
    <xf numFmtId="0" fontId="19" fillId="0" borderId="0" xfId="0" applyFont="1"/>
    <xf numFmtId="2" fontId="18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8F200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'DFT vs IPAP-FESTA'!$C$5:$D$5</c:f>
              <c:strCache>
                <c:ptCount val="1"/>
                <c:pt idx="0">
                  <c:v>2J(H3F)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xVal>
            <c:numRef>
              <c:f>'DFT vs IPAP-FESTA'!$C$8:$C$10</c:f>
              <c:numCache>
                <c:formatCode>0.0</c:formatCode>
                <c:ptCount val="3"/>
                <c:pt idx="0">
                  <c:v>55.7</c:v>
                </c:pt>
                <c:pt idx="1">
                  <c:v>54.9</c:v>
                </c:pt>
                <c:pt idx="2">
                  <c:v>55.6</c:v>
                </c:pt>
              </c:numCache>
            </c:numRef>
          </c:xVal>
          <c:yVal>
            <c:numRef>
              <c:f>'DFT vs IPAP-FESTA'!$D$8:$D$10</c:f>
              <c:numCache>
                <c:formatCode>0.0</c:formatCode>
                <c:ptCount val="3"/>
                <c:pt idx="0">
                  <c:v>48.725000000000001</c:v>
                </c:pt>
                <c:pt idx="1">
                  <c:v>48.42</c:v>
                </c:pt>
                <c:pt idx="2">
                  <c:v>48.523200000000003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5B-4ABA-8489-7E5CE0AD1A9C}"/>
            </c:ext>
          </c:extLst>
        </c:ser>
        <c:ser>
          <c:idx val="1"/>
          <c:order val="1"/>
          <c:tx>
            <c:strRef>
              <c:f>'DFT vs IPAP-FESTA'!$E$5:$F$5</c:f>
              <c:strCache>
                <c:ptCount val="1"/>
                <c:pt idx="0">
                  <c:v>3J(H2F)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'DFT vs IPAP-FESTA'!$E$8:$E$10</c:f>
              <c:numCache>
                <c:formatCode>0.0</c:formatCode>
                <c:ptCount val="3"/>
                <c:pt idx="0">
                  <c:v>14</c:v>
                </c:pt>
                <c:pt idx="1">
                  <c:v>10.8</c:v>
                </c:pt>
                <c:pt idx="2">
                  <c:v>15</c:v>
                </c:pt>
              </c:numCache>
            </c:numRef>
          </c:xVal>
          <c:yVal>
            <c:numRef>
              <c:f>'DFT vs IPAP-FESTA'!$F$8:$F$10</c:f>
              <c:numCache>
                <c:formatCode>0.0</c:formatCode>
                <c:ptCount val="3"/>
                <c:pt idx="0">
                  <c:v>7.5733199999999998</c:v>
                </c:pt>
                <c:pt idx="1">
                  <c:v>10.585100000000001</c:v>
                </c:pt>
                <c:pt idx="2">
                  <c:v>14.6747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5B-4ABA-8489-7E5CE0AD1A9C}"/>
            </c:ext>
          </c:extLst>
        </c:ser>
        <c:ser>
          <c:idx val="2"/>
          <c:order val="2"/>
          <c:tx>
            <c:strRef>
              <c:f>'DFT vs IPAP-FESTA'!$G$5:$H$5</c:f>
              <c:strCache>
                <c:ptCount val="1"/>
                <c:pt idx="0">
                  <c:v>3J(H4axF)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xVal>
            <c:numRef>
              <c:f>'DFT vs IPAP-FESTA'!$G$8:$G$10</c:f>
              <c:numCache>
                <c:formatCode>0.00</c:formatCode>
                <c:ptCount val="3"/>
                <c:pt idx="0">
                  <c:v>41.8</c:v>
                </c:pt>
                <c:pt idx="1">
                  <c:v>33</c:v>
                </c:pt>
                <c:pt idx="2">
                  <c:v>43.3</c:v>
                </c:pt>
              </c:numCache>
            </c:numRef>
          </c:xVal>
          <c:yVal>
            <c:numRef>
              <c:f>'DFT vs IPAP-FESTA'!$H$8:$H$10</c:f>
              <c:numCache>
                <c:formatCode>0.0</c:formatCode>
                <c:ptCount val="3"/>
                <c:pt idx="0">
                  <c:v>17.993200000000002</c:v>
                </c:pt>
                <c:pt idx="1">
                  <c:v>26.2</c:v>
                </c:pt>
                <c:pt idx="2">
                  <c:v>32.670299999999997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5B-4ABA-8489-7E5CE0AD1A9C}"/>
            </c:ext>
          </c:extLst>
        </c:ser>
        <c:ser>
          <c:idx val="3"/>
          <c:order val="3"/>
          <c:tx>
            <c:strRef>
              <c:f>'DFT vs IPAP-FESTA'!$I$5:$J$5</c:f>
              <c:strCache>
                <c:ptCount val="1"/>
                <c:pt idx="0">
                  <c:v>3J(H4eqF)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'DFT vs IPAP-FESTA'!$I$8:$I$10</c:f>
              <c:numCache>
                <c:formatCode>0.0</c:formatCode>
                <c:ptCount val="3"/>
                <c:pt idx="0">
                  <c:v>11.3</c:v>
                </c:pt>
                <c:pt idx="1">
                  <c:v>10.5</c:v>
                </c:pt>
                <c:pt idx="2">
                  <c:v>11.2</c:v>
                </c:pt>
              </c:numCache>
            </c:numRef>
          </c:xVal>
          <c:yVal>
            <c:numRef>
              <c:f>'DFT vs IPAP-FESTA'!$J$8:$J$10</c:f>
              <c:numCache>
                <c:formatCode>0.0</c:formatCode>
                <c:ptCount val="3"/>
                <c:pt idx="0">
                  <c:v>9.1227999999999998</c:v>
                </c:pt>
                <c:pt idx="1">
                  <c:v>9.80213</c:v>
                </c:pt>
                <c:pt idx="2">
                  <c:v>10.495100000000001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05B-4ABA-8489-7E5CE0AD1A9C}"/>
            </c:ext>
          </c:extLst>
        </c:ser>
        <c:ser>
          <c:idx val="4"/>
          <c:order val="4"/>
          <c:tx>
            <c:strRef>
              <c:f>'DFT vs IPAP-FESTA'!$K$5:$L$5</c:f>
              <c:strCache>
                <c:ptCount val="1"/>
                <c:pt idx="0">
                  <c:v>4J(H5axF)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'DFT vs IPAP-FESTA'!$K$8:$K$10</c:f>
              <c:numCache>
                <c:formatCode>0.0</c:formatCode>
                <c:ptCount val="3"/>
                <c:pt idx="0">
                  <c:v>1.5</c:v>
                </c:pt>
                <c:pt idx="1">
                  <c:v>2</c:v>
                </c:pt>
                <c:pt idx="2">
                  <c:v>1.4</c:v>
                </c:pt>
              </c:numCache>
            </c:numRef>
          </c:xVal>
          <c:yVal>
            <c:numRef>
              <c:f>'DFT vs IPAP-FESTA'!$L$8:$L$10</c:f>
              <c:numCache>
                <c:formatCode>0.0</c:formatCode>
                <c:ptCount val="3"/>
                <c:pt idx="0">
                  <c:v>2.95248</c:v>
                </c:pt>
                <c:pt idx="1">
                  <c:v>3.8</c:v>
                </c:pt>
                <c:pt idx="2">
                  <c:v>1.8560000000000001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05B-4ABA-8489-7E5CE0AD1A9C}"/>
            </c:ext>
          </c:extLst>
        </c:ser>
        <c:ser>
          <c:idx val="5"/>
          <c:order val="5"/>
          <c:tx>
            <c:strRef>
              <c:f>'DFT vs IPAP-FESTA'!$M$5:$N$5</c:f>
              <c:strCache>
                <c:ptCount val="1"/>
                <c:pt idx="0">
                  <c:v>4J(H5eqF)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'DFT vs IPAP-FESTA'!$M$8:$M$10</c:f>
              <c:numCache>
                <c:formatCode>0.0</c:formatCode>
                <c:ptCount val="3"/>
                <c:pt idx="0">
                  <c:v>-0.4</c:v>
                </c:pt>
                <c:pt idx="1">
                  <c:v>-0.7</c:v>
                </c:pt>
                <c:pt idx="2">
                  <c:v>-0.2</c:v>
                </c:pt>
              </c:numCache>
            </c:numRef>
          </c:xVal>
          <c:yVal>
            <c:numRef>
              <c:f>'DFT vs IPAP-FESTA'!$N$8:$N$10</c:f>
              <c:numCache>
                <c:formatCode>0.0</c:formatCode>
                <c:ptCount val="3"/>
                <c:pt idx="0">
                  <c:v>-1.10131</c:v>
                </c:pt>
                <c:pt idx="1">
                  <c:v>-0.62625799999999998</c:v>
                </c:pt>
                <c:pt idx="2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05B-4ABA-8489-7E5CE0AD1A9C}"/>
            </c:ext>
          </c:extLst>
        </c:ser>
        <c:ser>
          <c:idx val="6"/>
          <c:order val="6"/>
          <c:tx>
            <c:strRef>
              <c:f>'DFT vs IPAP-FESTA'!$O$5:$P$5</c:f>
              <c:strCache>
                <c:ptCount val="1"/>
                <c:pt idx="0">
                  <c:v>5J(H6axF)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'DFT vs IPAP-FESTA'!$O$8:$O$10</c:f>
              <c:numCache>
                <c:formatCode>0.0</c:formatCode>
                <c:ptCount val="3"/>
                <c:pt idx="0">
                  <c:v>2</c:v>
                </c:pt>
                <c:pt idx="1">
                  <c:v>2.4</c:v>
                </c:pt>
                <c:pt idx="2">
                  <c:v>1.8</c:v>
                </c:pt>
              </c:numCache>
            </c:numRef>
          </c:xVal>
          <c:yVal>
            <c:numRef>
              <c:f>'DFT vs IPAP-FESTA'!$P$8:$P$10</c:f>
              <c:numCache>
                <c:formatCode>0.0</c:formatCode>
                <c:ptCount val="3"/>
                <c:pt idx="0">
                  <c:v>3.04583</c:v>
                </c:pt>
                <c:pt idx="1">
                  <c:v>2.3582900000000002</c:v>
                </c:pt>
                <c:pt idx="2">
                  <c:v>1.9491099999999999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05B-4ABA-8489-7E5CE0AD1A9C}"/>
            </c:ext>
          </c:extLst>
        </c:ser>
        <c:ser>
          <c:idx val="7"/>
          <c:order val="7"/>
          <c:tx>
            <c:strRef>
              <c:f>'DFT vs IPAP-FESTA'!$Q$5:$R$5</c:f>
              <c:strCache>
                <c:ptCount val="1"/>
                <c:pt idx="0">
                  <c:v>5J(H6eqF)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noFill/>
              </a:ln>
              <a:effectLst/>
            </c:spPr>
          </c:marker>
          <c:xVal>
            <c:numRef>
              <c:f>'DFT vs IPAP-FESTA'!$Q$8:$Q$10</c:f>
              <c:numCache>
                <c:formatCode>0.0</c:formatCode>
                <c:ptCount val="3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</c:numCache>
            </c:numRef>
          </c:xVal>
          <c:yVal>
            <c:numRef>
              <c:f>'DFT vs IPAP-FESTA'!$R$8:$R$10</c:f>
              <c:numCache>
                <c:formatCode>0.0</c:formatCode>
                <c:ptCount val="3"/>
                <c:pt idx="0">
                  <c:v>-0.10774</c:v>
                </c:pt>
                <c:pt idx="1">
                  <c:v>-0.102688</c:v>
                </c:pt>
                <c:pt idx="2">
                  <c:v>-2.2838799999999999E-2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05B-4ABA-8489-7E5CE0AD1A9C}"/>
            </c:ext>
          </c:extLst>
        </c:ser>
        <c:ser>
          <c:idx val="8"/>
          <c:order val="8"/>
          <c:tx>
            <c:strRef>
              <c:f>'DFT vs IPAP-FESTA'!$C$5:$D$5</c:f>
              <c:strCache>
                <c:ptCount val="1"/>
                <c:pt idx="0">
                  <c:v>2J(H3F)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xVal>
            <c:numRef>
              <c:f>'DFT vs IPAP-FESTA'!$C$11:$C$13</c:f>
              <c:numCache>
                <c:formatCode>0.0</c:formatCode>
                <c:ptCount val="3"/>
                <c:pt idx="0">
                  <c:v>56</c:v>
                </c:pt>
                <c:pt idx="1">
                  <c:v>54.6</c:v>
                </c:pt>
                <c:pt idx="2">
                  <c:v>56.8</c:v>
                </c:pt>
              </c:numCache>
            </c:numRef>
          </c:xVal>
          <c:yVal>
            <c:numRef>
              <c:f>'DFT vs IPAP-FESTA'!$D$11:$D$13</c:f>
              <c:numCache>
                <c:formatCode>0.0</c:formatCode>
                <c:ptCount val="3"/>
                <c:pt idx="0">
                  <c:v>48.747599999999998</c:v>
                </c:pt>
                <c:pt idx="1">
                  <c:v>48.168700000000001</c:v>
                </c:pt>
                <c:pt idx="2">
                  <c:v>48.453699999999998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05B-4ABA-8489-7E5CE0AD1A9C}"/>
            </c:ext>
          </c:extLst>
        </c:ser>
        <c:ser>
          <c:idx val="9"/>
          <c:order val="9"/>
          <c:tx>
            <c:strRef>
              <c:f>'DFT vs IPAP-FESTA'!$E$5:$F$5</c:f>
              <c:strCache>
                <c:ptCount val="1"/>
                <c:pt idx="0">
                  <c:v>3J(H2F)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'DFT vs IPAP-FESTA'!$E$11:$E$13</c:f>
              <c:numCache>
                <c:formatCode>General</c:formatCode>
                <c:ptCount val="3"/>
                <c:pt idx="0" formatCode="0.0">
                  <c:v>6.1</c:v>
                </c:pt>
                <c:pt idx="1">
                  <c:v>7.6</c:v>
                </c:pt>
                <c:pt idx="2" formatCode="0.0">
                  <c:v>4.7</c:v>
                </c:pt>
              </c:numCache>
            </c:numRef>
          </c:xVal>
          <c:yVal>
            <c:numRef>
              <c:f>'DFT vs IPAP-FESTA'!$F$11:$F$13</c:f>
              <c:numCache>
                <c:formatCode>0.0</c:formatCode>
                <c:ptCount val="3"/>
                <c:pt idx="0">
                  <c:v>5.3842299999999996</c:v>
                </c:pt>
                <c:pt idx="1">
                  <c:v>5.8394300000000001</c:v>
                </c:pt>
                <c:pt idx="2">
                  <c:v>4.8843899999999998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05B-4ABA-8489-7E5CE0AD1A9C}"/>
            </c:ext>
          </c:extLst>
        </c:ser>
        <c:ser>
          <c:idx val="10"/>
          <c:order val="10"/>
          <c:tx>
            <c:strRef>
              <c:f>'DFT vs IPAP-FESTA'!$G$5:$H$5</c:f>
              <c:strCache>
                <c:ptCount val="1"/>
                <c:pt idx="0">
                  <c:v>3J(H4axF)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xVal>
            <c:numRef>
              <c:f>'DFT vs IPAP-FESTA'!$G$11:$G$13</c:f>
              <c:numCache>
                <c:formatCode>0.00</c:formatCode>
                <c:ptCount val="3"/>
                <c:pt idx="0">
                  <c:v>13.3</c:v>
                </c:pt>
                <c:pt idx="1">
                  <c:v>9.6999999999999993</c:v>
                </c:pt>
                <c:pt idx="2">
                  <c:v>13.4</c:v>
                </c:pt>
              </c:numCache>
            </c:numRef>
          </c:xVal>
          <c:yVal>
            <c:numRef>
              <c:f>'DFT vs IPAP-FESTA'!$H$11:$H$13</c:f>
              <c:numCache>
                <c:formatCode>0.0</c:formatCode>
                <c:ptCount val="3"/>
                <c:pt idx="0">
                  <c:v>10.996600000000001</c:v>
                </c:pt>
                <c:pt idx="1">
                  <c:v>11.3</c:v>
                </c:pt>
                <c:pt idx="2">
                  <c:v>11.4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05B-4ABA-8489-7E5CE0AD1A9C}"/>
            </c:ext>
          </c:extLst>
        </c:ser>
        <c:ser>
          <c:idx val="11"/>
          <c:order val="11"/>
          <c:tx>
            <c:strRef>
              <c:f>'DFT vs IPAP-FESTA'!$I$5:$J$5</c:f>
              <c:strCache>
                <c:ptCount val="1"/>
                <c:pt idx="0">
                  <c:v>3J(H4eqF)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'DFT vs IPAP-FESTA'!$I$11:$I$13</c:f>
              <c:numCache>
                <c:formatCode>General</c:formatCode>
                <c:ptCount val="3"/>
                <c:pt idx="0" formatCode="0.0">
                  <c:v>24.1</c:v>
                </c:pt>
                <c:pt idx="1">
                  <c:v>32.799999999999997</c:v>
                </c:pt>
                <c:pt idx="2" formatCode="0.0">
                  <c:v>14.3</c:v>
                </c:pt>
              </c:numCache>
            </c:numRef>
          </c:xVal>
          <c:yVal>
            <c:numRef>
              <c:f>'DFT vs IPAP-FESTA'!$J$11:$J$13</c:f>
              <c:numCache>
                <c:formatCode>0.0</c:formatCode>
                <c:ptCount val="3"/>
                <c:pt idx="0">
                  <c:v>28.025400000000001</c:v>
                </c:pt>
                <c:pt idx="1">
                  <c:v>30.095800000000001</c:v>
                </c:pt>
                <c:pt idx="2">
                  <c:v>23.3139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05B-4ABA-8489-7E5CE0AD1A9C}"/>
            </c:ext>
          </c:extLst>
        </c:ser>
        <c:ser>
          <c:idx val="12"/>
          <c:order val="12"/>
          <c:tx>
            <c:strRef>
              <c:f>'DFT vs IPAP-FESTA'!$K$5:$L$5</c:f>
              <c:strCache>
                <c:ptCount val="1"/>
                <c:pt idx="0">
                  <c:v>4J(H5axF)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'DFT vs IPAP-FESTA'!$K$11:$K$13</c:f>
              <c:numCache>
                <c:formatCode>General</c:formatCode>
                <c:ptCount val="3"/>
                <c:pt idx="0" formatCode="0.0">
                  <c:v>-1.3</c:v>
                </c:pt>
                <c:pt idx="1">
                  <c:v>-0.9</c:v>
                </c:pt>
                <c:pt idx="2" formatCode="0.0">
                  <c:v>-1.7</c:v>
                </c:pt>
              </c:numCache>
            </c:numRef>
          </c:xVal>
          <c:yVal>
            <c:numRef>
              <c:f>'DFT vs IPAP-FESTA'!$L$11:$L$13</c:f>
              <c:numCache>
                <c:formatCode>0.0</c:formatCode>
                <c:ptCount val="3"/>
                <c:pt idx="0">
                  <c:v>-0.77488800000000002</c:v>
                </c:pt>
                <c:pt idx="1">
                  <c:v>-0.53456000000000004</c:v>
                </c:pt>
                <c:pt idx="2">
                  <c:v>-0.53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05B-4ABA-8489-7E5CE0AD1A9C}"/>
            </c:ext>
          </c:extLst>
        </c:ser>
        <c:ser>
          <c:idx val="13"/>
          <c:order val="13"/>
          <c:tx>
            <c:strRef>
              <c:f>'DFT vs IPAP-FESTA'!$M$5:$N$5</c:f>
              <c:strCache>
                <c:ptCount val="1"/>
                <c:pt idx="0">
                  <c:v>4J(H5eqF)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'DFT vs IPAP-FESTA'!$M$11:$M$12</c:f>
              <c:numCache>
                <c:formatCode>0.0</c:formatCode>
                <c:ptCount val="2"/>
                <c:pt idx="0">
                  <c:v>2</c:v>
                </c:pt>
                <c:pt idx="1">
                  <c:v>1.5</c:v>
                </c:pt>
              </c:numCache>
            </c:numRef>
          </c:xVal>
          <c:yVal>
            <c:numRef>
              <c:f>'DFT vs IPAP-FESTA'!$N$11:$N$12</c:f>
              <c:numCache>
                <c:formatCode>0.0</c:formatCode>
                <c:ptCount val="2"/>
                <c:pt idx="0">
                  <c:v>1.5603</c:v>
                </c:pt>
                <c:pt idx="1">
                  <c:v>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05B-4ABA-8489-7E5CE0AD1A9C}"/>
            </c:ext>
          </c:extLst>
        </c:ser>
        <c:ser>
          <c:idx val="14"/>
          <c:order val="14"/>
          <c:tx>
            <c:strRef>
              <c:f>'DFT vs IPAP-FESTA'!$O$5:$P$5</c:f>
              <c:strCache>
                <c:ptCount val="1"/>
                <c:pt idx="0">
                  <c:v>5J(H6axF)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'DFT vs IPAP-FESTA'!$O$11:$O$13</c:f>
              <c:numCache>
                <c:formatCode>0.0</c:formatCode>
                <c:ptCount val="3"/>
                <c:pt idx="0">
                  <c:v>-0.3</c:v>
                </c:pt>
                <c:pt idx="1">
                  <c:v>-0.3</c:v>
                </c:pt>
                <c:pt idx="2">
                  <c:v>-0.2</c:v>
                </c:pt>
              </c:numCache>
            </c:numRef>
          </c:xVal>
          <c:yVal>
            <c:numRef>
              <c:f>'DFT vs IPAP-FESTA'!$P$11:$P$13</c:f>
              <c:numCache>
                <c:formatCode>0.0</c:formatCode>
                <c:ptCount val="3"/>
                <c:pt idx="0">
                  <c:v>-6.3347200000000006E-2</c:v>
                </c:pt>
                <c:pt idx="1">
                  <c:v>-0.08</c:v>
                </c:pt>
                <c:pt idx="2">
                  <c:v>-6.5202700000000002E-2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05B-4ABA-8489-7E5CE0AD1A9C}"/>
            </c:ext>
          </c:extLst>
        </c:ser>
        <c:ser>
          <c:idx val="15"/>
          <c:order val="15"/>
          <c:tx>
            <c:strRef>
              <c:f>'DFT vs IPAP-FESTA'!$Q$5:$R$5</c:f>
              <c:strCache>
                <c:ptCount val="1"/>
                <c:pt idx="0">
                  <c:v>5J(H6eqF)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noFill/>
              </a:ln>
              <a:effectLst/>
            </c:spPr>
          </c:marker>
          <c:xVal>
            <c:numRef>
              <c:f>'DFT vs IPAP-FESTA'!$Q$11:$Q$13</c:f>
              <c:numCache>
                <c:formatCode>0.0</c:formatCode>
                <c:ptCount val="3"/>
                <c:pt idx="0">
                  <c:v>2.9</c:v>
                </c:pt>
                <c:pt idx="1">
                  <c:v>2.2000000000000002</c:v>
                </c:pt>
                <c:pt idx="2">
                  <c:v>3.3</c:v>
                </c:pt>
              </c:numCache>
            </c:numRef>
          </c:xVal>
          <c:yVal>
            <c:numRef>
              <c:f>'DFT vs IPAP-FESTA'!$R$11:$R$13</c:f>
              <c:numCache>
                <c:formatCode>0.0</c:formatCode>
                <c:ptCount val="3"/>
                <c:pt idx="0">
                  <c:v>2.1242899999999998</c:v>
                </c:pt>
                <c:pt idx="1">
                  <c:v>1.9333199999999999</c:v>
                </c:pt>
                <c:pt idx="2">
                  <c:v>2.4417399999999998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05B-4ABA-8489-7E5CE0AD1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933407"/>
        <c:axId val="1122943391"/>
      </c:scatterChart>
      <c:valAx>
        <c:axId val="1122933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DFT J value / Hz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943391"/>
        <c:crosses val="autoZero"/>
        <c:crossBetween val="midCat"/>
      </c:valAx>
      <c:valAx>
        <c:axId val="1122943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IPAP-FESTA J value / Hz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933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'DFT vs IPAP-FESTA'!$C$5:$D$5</c:f>
              <c:strCache>
                <c:ptCount val="1"/>
                <c:pt idx="0">
                  <c:v>2J(H3F)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xVal>
            <c:numRef>
              <c:f>'DFT vs IPAP-FESTA'!$C$8:$C$10</c:f>
              <c:numCache>
                <c:formatCode>0.0</c:formatCode>
                <c:ptCount val="3"/>
                <c:pt idx="0">
                  <c:v>55.7</c:v>
                </c:pt>
                <c:pt idx="1">
                  <c:v>54.9</c:v>
                </c:pt>
                <c:pt idx="2">
                  <c:v>55.6</c:v>
                </c:pt>
              </c:numCache>
            </c:numRef>
          </c:xVal>
          <c:yVal>
            <c:numRef>
              <c:f>'DFT vs IPAP-FESTA'!$D$8:$D$10</c:f>
              <c:numCache>
                <c:formatCode>0.0</c:formatCode>
                <c:ptCount val="3"/>
                <c:pt idx="0">
                  <c:v>48.725000000000001</c:v>
                </c:pt>
                <c:pt idx="1">
                  <c:v>48.42</c:v>
                </c:pt>
                <c:pt idx="2">
                  <c:v>48.523200000000003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E7-425E-BE8E-97D6805AAD95}"/>
            </c:ext>
          </c:extLst>
        </c:ser>
        <c:ser>
          <c:idx val="1"/>
          <c:order val="1"/>
          <c:tx>
            <c:strRef>
              <c:f>'DFT vs IPAP-FESTA'!$E$5:$F$5</c:f>
              <c:strCache>
                <c:ptCount val="1"/>
                <c:pt idx="0">
                  <c:v>3J(H2F)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'DFT vs IPAP-FESTA'!$E$8:$E$10</c:f>
              <c:numCache>
                <c:formatCode>0.0</c:formatCode>
                <c:ptCount val="3"/>
                <c:pt idx="0">
                  <c:v>14</c:v>
                </c:pt>
                <c:pt idx="1">
                  <c:v>10.8</c:v>
                </c:pt>
                <c:pt idx="2">
                  <c:v>15</c:v>
                </c:pt>
              </c:numCache>
            </c:numRef>
          </c:xVal>
          <c:yVal>
            <c:numRef>
              <c:f>'DFT vs IPAP-FESTA'!$F$8:$F$10</c:f>
              <c:numCache>
                <c:formatCode>0.0</c:formatCode>
                <c:ptCount val="3"/>
                <c:pt idx="0">
                  <c:v>7.5733199999999998</c:v>
                </c:pt>
                <c:pt idx="1">
                  <c:v>10.585100000000001</c:v>
                </c:pt>
                <c:pt idx="2">
                  <c:v>14.6747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E7-425E-BE8E-97D6805AAD95}"/>
            </c:ext>
          </c:extLst>
        </c:ser>
        <c:ser>
          <c:idx val="2"/>
          <c:order val="2"/>
          <c:tx>
            <c:strRef>
              <c:f>'DFT vs IPAP-FESTA'!$G$5:$H$5</c:f>
              <c:strCache>
                <c:ptCount val="1"/>
                <c:pt idx="0">
                  <c:v>3J(H4axF)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xVal>
            <c:numRef>
              <c:f>'DFT vs IPAP-FESTA'!$G$8:$G$10</c:f>
              <c:numCache>
                <c:formatCode>0.00</c:formatCode>
                <c:ptCount val="3"/>
                <c:pt idx="0">
                  <c:v>41.8</c:v>
                </c:pt>
                <c:pt idx="1">
                  <c:v>33</c:v>
                </c:pt>
                <c:pt idx="2">
                  <c:v>43.3</c:v>
                </c:pt>
              </c:numCache>
            </c:numRef>
          </c:xVal>
          <c:yVal>
            <c:numRef>
              <c:f>'DFT vs IPAP-FESTA'!$H$8:$H$10</c:f>
              <c:numCache>
                <c:formatCode>0.0</c:formatCode>
                <c:ptCount val="3"/>
                <c:pt idx="0">
                  <c:v>17.993200000000002</c:v>
                </c:pt>
                <c:pt idx="1">
                  <c:v>26.2</c:v>
                </c:pt>
                <c:pt idx="2">
                  <c:v>32.670299999999997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E7-425E-BE8E-97D6805AAD95}"/>
            </c:ext>
          </c:extLst>
        </c:ser>
        <c:ser>
          <c:idx val="3"/>
          <c:order val="3"/>
          <c:tx>
            <c:strRef>
              <c:f>'DFT vs IPAP-FESTA'!$I$5:$J$5</c:f>
              <c:strCache>
                <c:ptCount val="1"/>
                <c:pt idx="0">
                  <c:v>3J(H4eqF)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'DFT vs IPAP-FESTA'!$I$8:$I$10</c:f>
              <c:numCache>
                <c:formatCode>0.0</c:formatCode>
                <c:ptCount val="3"/>
                <c:pt idx="0">
                  <c:v>11.3</c:v>
                </c:pt>
                <c:pt idx="1">
                  <c:v>10.5</c:v>
                </c:pt>
                <c:pt idx="2">
                  <c:v>11.2</c:v>
                </c:pt>
              </c:numCache>
            </c:numRef>
          </c:xVal>
          <c:yVal>
            <c:numRef>
              <c:f>'DFT vs IPAP-FESTA'!$J$8:$J$10</c:f>
              <c:numCache>
                <c:formatCode>0.0</c:formatCode>
                <c:ptCount val="3"/>
                <c:pt idx="0">
                  <c:v>9.1227999999999998</c:v>
                </c:pt>
                <c:pt idx="1">
                  <c:v>9.80213</c:v>
                </c:pt>
                <c:pt idx="2">
                  <c:v>10.495100000000001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E7-425E-BE8E-97D6805AAD95}"/>
            </c:ext>
          </c:extLst>
        </c:ser>
        <c:ser>
          <c:idx val="4"/>
          <c:order val="4"/>
          <c:tx>
            <c:strRef>
              <c:f>'DFT vs IPAP-FESTA'!$K$5:$L$5</c:f>
              <c:strCache>
                <c:ptCount val="1"/>
                <c:pt idx="0">
                  <c:v>4J(H5axF)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'DFT vs IPAP-FESTA'!$K$8:$K$10</c:f>
              <c:numCache>
                <c:formatCode>0.0</c:formatCode>
                <c:ptCount val="3"/>
                <c:pt idx="0">
                  <c:v>1.5</c:v>
                </c:pt>
                <c:pt idx="1">
                  <c:v>2</c:v>
                </c:pt>
                <c:pt idx="2">
                  <c:v>1.4</c:v>
                </c:pt>
              </c:numCache>
            </c:numRef>
          </c:xVal>
          <c:yVal>
            <c:numRef>
              <c:f>'DFT vs IPAP-FESTA'!$L$8:$L$10</c:f>
              <c:numCache>
                <c:formatCode>0.0</c:formatCode>
                <c:ptCount val="3"/>
                <c:pt idx="0">
                  <c:v>2.95248</c:v>
                </c:pt>
                <c:pt idx="1">
                  <c:v>3.8</c:v>
                </c:pt>
                <c:pt idx="2">
                  <c:v>1.8560000000000001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E7-425E-BE8E-97D6805AAD95}"/>
            </c:ext>
          </c:extLst>
        </c:ser>
        <c:ser>
          <c:idx val="5"/>
          <c:order val="5"/>
          <c:tx>
            <c:strRef>
              <c:f>'DFT vs IPAP-FESTA'!$M$5:$N$5</c:f>
              <c:strCache>
                <c:ptCount val="1"/>
                <c:pt idx="0">
                  <c:v>4J(H5eqF)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'DFT vs IPAP-FESTA'!$M$8:$M$10</c:f>
              <c:numCache>
                <c:formatCode>0.0</c:formatCode>
                <c:ptCount val="3"/>
                <c:pt idx="0">
                  <c:v>-0.4</c:v>
                </c:pt>
                <c:pt idx="1">
                  <c:v>-0.7</c:v>
                </c:pt>
                <c:pt idx="2">
                  <c:v>-0.2</c:v>
                </c:pt>
              </c:numCache>
            </c:numRef>
          </c:xVal>
          <c:yVal>
            <c:numRef>
              <c:f>'DFT vs IPAP-FESTA'!$N$8:$N$10</c:f>
              <c:numCache>
                <c:formatCode>0.0</c:formatCode>
                <c:ptCount val="3"/>
                <c:pt idx="0">
                  <c:v>-1.10131</c:v>
                </c:pt>
                <c:pt idx="1">
                  <c:v>-0.62625799999999998</c:v>
                </c:pt>
                <c:pt idx="2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CE7-425E-BE8E-97D6805AAD95}"/>
            </c:ext>
          </c:extLst>
        </c:ser>
        <c:ser>
          <c:idx val="6"/>
          <c:order val="6"/>
          <c:tx>
            <c:strRef>
              <c:f>'DFT vs IPAP-FESTA'!$O$5:$P$5</c:f>
              <c:strCache>
                <c:ptCount val="1"/>
                <c:pt idx="0">
                  <c:v>5J(H6axF)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'DFT vs IPAP-FESTA'!$O$8:$O$10</c:f>
              <c:numCache>
                <c:formatCode>0.0</c:formatCode>
                <c:ptCount val="3"/>
                <c:pt idx="0">
                  <c:v>2</c:v>
                </c:pt>
                <c:pt idx="1">
                  <c:v>2.4</c:v>
                </c:pt>
                <c:pt idx="2">
                  <c:v>1.8</c:v>
                </c:pt>
              </c:numCache>
            </c:numRef>
          </c:xVal>
          <c:yVal>
            <c:numRef>
              <c:f>'DFT vs IPAP-FESTA'!$P$8:$P$10</c:f>
              <c:numCache>
                <c:formatCode>0.0</c:formatCode>
                <c:ptCount val="3"/>
                <c:pt idx="0">
                  <c:v>3.04583</c:v>
                </c:pt>
                <c:pt idx="1">
                  <c:v>2.3582900000000002</c:v>
                </c:pt>
                <c:pt idx="2">
                  <c:v>1.9491099999999999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CE7-425E-BE8E-97D6805AAD95}"/>
            </c:ext>
          </c:extLst>
        </c:ser>
        <c:ser>
          <c:idx val="7"/>
          <c:order val="7"/>
          <c:tx>
            <c:strRef>
              <c:f>'DFT vs IPAP-FESTA'!$Q$5:$R$5</c:f>
              <c:strCache>
                <c:ptCount val="1"/>
                <c:pt idx="0">
                  <c:v>5J(H6eqF)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noFill/>
              </a:ln>
              <a:effectLst/>
            </c:spPr>
          </c:marker>
          <c:xVal>
            <c:numRef>
              <c:f>'DFT vs IPAP-FESTA'!$Q$8:$Q$10</c:f>
              <c:numCache>
                <c:formatCode>0.0</c:formatCode>
                <c:ptCount val="3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</c:numCache>
            </c:numRef>
          </c:xVal>
          <c:yVal>
            <c:numRef>
              <c:f>'DFT vs IPAP-FESTA'!$R$8:$R$10</c:f>
              <c:numCache>
                <c:formatCode>0.0</c:formatCode>
                <c:ptCount val="3"/>
                <c:pt idx="0">
                  <c:v>-0.10774</c:v>
                </c:pt>
                <c:pt idx="1">
                  <c:v>-0.102688</c:v>
                </c:pt>
                <c:pt idx="2">
                  <c:v>-2.2838799999999999E-2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CE7-425E-BE8E-97D6805AAD95}"/>
            </c:ext>
          </c:extLst>
        </c:ser>
        <c:ser>
          <c:idx val="8"/>
          <c:order val="8"/>
          <c:tx>
            <c:strRef>
              <c:f>'DFT vs IPAP-FESTA'!$C$5:$D$5</c:f>
              <c:strCache>
                <c:ptCount val="1"/>
                <c:pt idx="0">
                  <c:v>2J(H3F)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xVal>
            <c:numRef>
              <c:f>'DFT vs IPAP-FESTA'!$C$11:$C$13</c:f>
              <c:numCache>
                <c:formatCode>0.0</c:formatCode>
                <c:ptCount val="3"/>
                <c:pt idx="0">
                  <c:v>56</c:v>
                </c:pt>
                <c:pt idx="1">
                  <c:v>54.6</c:v>
                </c:pt>
                <c:pt idx="2">
                  <c:v>56.8</c:v>
                </c:pt>
              </c:numCache>
            </c:numRef>
          </c:xVal>
          <c:yVal>
            <c:numRef>
              <c:f>'DFT vs IPAP-FESTA'!$D$11:$D$13</c:f>
              <c:numCache>
                <c:formatCode>0.0</c:formatCode>
                <c:ptCount val="3"/>
                <c:pt idx="0">
                  <c:v>48.747599999999998</c:v>
                </c:pt>
                <c:pt idx="1">
                  <c:v>48.168700000000001</c:v>
                </c:pt>
                <c:pt idx="2">
                  <c:v>48.453699999999998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CE7-425E-BE8E-97D6805AAD95}"/>
            </c:ext>
          </c:extLst>
        </c:ser>
        <c:ser>
          <c:idx val="9"/>
          <c:order val="9"/>
          <c:tx>
            <c:strRef>
              <c:f>'DFT vs IPAP-FESTA'!$E$5:$F$5</c:f>
              <c:strCache>
                <c:ptCount val="1"/>
                <c:pt idx="0">
                  <c:v>3J(H2F)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'DFT vs IPAP-FESTA'!$E$11:$E$13</c:f>
              <c:numCache>
                <c:formatCode>General</c:formatCode>
                <c:ptCount val="3"/>
                <c:pt idx="0" formatCode="0.0">
                  <c:v>6.1</c:v>
                </c:pt>
                <c:pt idx="1">
                  <c:v>7.6</c:v>
                </c:pt>
                <c:pt idx="2" formatCode="0.0">
                  <c:v>4.7</c:v>
                </c:pt>
              </c:numCache>
            </c:numRef>
          </c:xVal>
          <c:yVal>
            <c:numRef>
              <c:f>'DFT vs IPAP-FESTA'!$F$11:$F$13</c:f>
              <c:numCache>
                <c:formatCode>0.0</c:formatCode>
                <c:ptCount val="3"/>
                <c:pt idx="0">
                  <c:v>5.3842299999999996</c:v>
                </c:pt>
                <c:pt idx="1">
                  <c:v>5.8394300000000001</c:v>
                </c:pt>
                <c:pt idx="2">
                  <c:v>4.8843899999999998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CE7-425E-BE8E-97D6805AAD95}"/>
            </c:ext>
          </c:extLst>
        </c:ser>
        <c:ser>
          <c:idx val="10"/>
          <c:order val="10"/>
          <c:tx>
            <c:strRef>
              <c:f>'DFT vs IPAP-FESTA'!$G$5:$H$5</c:f>
              <c:strCache>
                <c:ptCount val="1"/>
                <c:pt idx="0">
                  <c:v>3J(H4axF)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xVal>
            <c:numRef>
              <c:f>'DFT vs IPAP-FESTA'!$G$11:$G$13</c:f>
              <c:numCache>
                <c:formatCode>0.00</c:formatCode>
                <c:ptCount val="3"/>
                <c:pt idx="0">
                  <c:v>13.3</c:v>
                </c:pt>
                <c:pt idx="1">
                  <c:v>9.6999999999999993</c:v>
                </c:pt>
                <c:pt idx="2">
                  <c:v>13.4</c:v>
                </c:pt>
              </c:numCache>
            </c:numRef>
          </c:xVal>
          <c:yVal>
            <c:numRef>
              <c:f>'DFT vs IPAP-FESTA'!$H$11:$H$13</c:f>
              <c:numCache>
                <c:formatCode>0.0</c:formatCode>
                <c:ptCount val="3"/>
                <c:pt idx="0">
                  <c:v>10.996600000000001</c:v>
                </c:pt>
                <c:pt idx="1">
                  <c:v>11.3</c:v>
                </c:pt>
                <c:pt idx="2">
                  <c:v>11.4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CE7-425E-BE8E-97D6805AAD95}"/>
            </c:ext>
          </c:extLst>
        </c:ser>
        <c:ser>
          <c:idx val="11"/>
          <c:order val="11"/>
          <c:tx>
            <c:strRef>
              <c:f>'DFT vs IPAP-FESTA'!$I$5:$J$5</c:f>
              <c:strCache>
                <c:ptCount val="1"/>
                <c:pt idx="0">
                  <c:v>3J(H4eqF)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'DFT vs IPAP-FESTA'!$I$11:$I$13</c:f>
              <c:numCache>
                <c:formatCode>General</c:formatCode>
                <c:ptCount val="3"/>
                <c:pt idx="0" formatCode="0.0">
                  <c:v>24.1</c:v>
                </c:pt>
                <c:pt idx="1">
                  <c:v>32.799999999999997</c:v>
                </c:pt>
                <c:pt idx="2" formatCode="0.0">
                  <c:v>14.3</c:v>
                </c:pt>
              </c:numCache>
            </c:numRef>
          </c:xVal>
          <c:yVal>
            <c:numRef>
              <c:f>'DFT vs IPAP-FESTA'!$J$11:$J$13</c:f>
              <c:numCache>
                <c:formatCode>0.0</c:formatCode>
                <c:ptCount val="3"/>
                <c:pt idx="0">
                  <c:v>28.025400000000001</c:v>
                </c:pt>
                <c:pt idx="1">
                  <c:v>30.095800000000001</c:v>
                </c:pt>
                <c:pt idx="2">
                  <c:v>23.3139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CE7-425E-BE8E-97D6805AAD95}"/>
            </c:ext>
          </c:extLst>
        </c:ser>
        <c:ser>
          <c:idx val="12"/>
          <c:order val="12"/>
          <c:tx>
            <c:strRef>
              <c:f>'DFT vs IPAP-FESTA'!$K$5:$L$5</c:f>
              <c:strCache>
                <c:ptCount val="1"/>
                <c:pt idx="0">
                  <c:v>4J(H5axF)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'DFT vs IPAP-FESTA'!$K$11:$K$13</c:f>
              <c:numCache>
                <c:formatCode>General</c:formatCode>
                <c:ptCount val="3"/>
                <c:pt idx="0" formatCode="0.0">
                  <c:v>-1.3</c:v>
                </c:pt>
                <c:pt idx="1">
                  <c:v>-0.9</c:v>
                </c:pt>
                <c:pt idx="2" formatCode="0.0">
                  <c:v>-1.7</c:v>
                </c:pt>
              </c:numCache>
            </c:numRef>
          </c:xVal>
          <c:yVal>
            <c:numRef>
              <c:f>'DFT vs IPAP-FESTA'!$L$11:$L$13</c:f>
              <c:numCache>
                <c:formatCode>0.0</c:formatCode>
                <c:ptCount val="3"/>
                <c:pt idx="0">
                  <c:v>-0.77488800000000002</c:v>
                </c:pt>
                <c:pt idx="1">
                  <c:v>-0.53456000000000004</c:v>
                </c:pt>
                <c:pt idx="2">
                  <c:v>-0.53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CE7-425E-BE8E-97D6805AAD95}"/>
            </c:ext>
          </c:extLst>
        </c:ser>
        <c:ser>
          <c:idx val="13"/>
          <c:order val="13"/>
          <c:tx>
            <c:strRef>
              <c:f>'DFT vs IPAP-FESTA'!$M$5:$N$5</c:f>
              <c:strCache>
                <c:ptCount val="1"/>
                <c:pt idx="0">
                  <c:v>4J(H5eqF)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'DFT vs IPAP-FESTA'!$M$11:$M$12</c:f>
              <c:numCache>
                <c:formatCode>0.0</c:formatCode>
                <c:ptCount val="2"/>
                <c:pt idx="0">
                  <c:v>2</c:v>
                </c:pt>
                <c:pt idx="1">
                  <c:v>1.5</c:v>
                </c:pt>
              </c:numCache>
            </c:numRef>
          </c:xVal>
          <c:yVal>
            <c:numRef>
              <c:f>'DFT vs IPAP-FESTA'!$N$11:$N$12</c:f>
              <c:numCache>
                <c:formatCode>0.0</c:formatCode>
                <c:ptCount val="2"/>
                <c:pt idx="0">
                  <c:v>1.5603</c:v>
                </c:pt>
                <c:pt idx="1">
                  <c:v>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CE7-425E-BE8E-97D6805AAD95}"/>
            </c:ext>
          </c:extLst>
        </c:ser>
        <c:ser>
          <c:idx val="14"/>
          <c:order val="14"/>
          <c:tx>
            <c:strRef>
              <c:f>'DFT vs IPAP-FESTA'!$O$5:$P$5</c:f>
              <c:strCache>
                <c:ptCount val="1"/>
                <c:pt idx="0">
                  <c:v>5J(H6axF)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'DFT vs IPAP-FESTA'!$O$11:$O$13</c:f>
              <c:numCache>
                <c:formatCode>0.0</c:formatCode>
                <c:ptCount val="3"/>
                <c:pt idx="0">
                  <c:v>-0.3</c:v>
                </c:pt>
                <c:pt idx="1">
                  <c:v>-0.3</c:v>
                </c:pt>
                <c:pt idx="2">
                  <c:v>-0.2</c:v>
                </c:pt>
              </c:numCache>
            </c:numRef>
          </c:xVal>
          <c:yVal>
            <c:numRef>
              <c:f>'DFT vs IPAP-FESTA'!$P$11:$P$13</c:f>
              <c:numCache>
                <c:formatCode>0.0</c:formatCode>
                <c:ptCount val="3"/>
                <c:pt idx="0">
                  <c:v>-6.3347200000000006E-2</c:v>
                </c:pt>
                <c:pt idx="1">
                  <c:v>-0.08</c:v>
                </c:pt>
                <c:pt idx="2">
                  <c:v>-6.5202700000000002E-2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CE7-425E-BE8E-97D6805AAD95}"/>
            </c:ext>
          </c:extLst>
        </c:ser>
        <c:ser>
          <c:idx val="15"/>
          <c:order val="15"/>
          <c:tx>
            <c:strRef>
              <c:f>'DFT vs IPAP-FESTA'!$Q$5:$R$5</c:f>
              <c:strCache>
                <c:ptCount val="1"/>
                <c:pt idx="0">
                  <c:v>5J(H6eqF)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noFill/>
              </a:ln>
              <a:effectLst/>
            </c:spPr>
          </c:marker>
          <c:xVal>
            <c:numRef>
              <c:f>'DFT vs IPAP-FESTA'!$Q$11:$Q$13</c:f>
              <c:numCache>
                <c:formatCode>0.0</c:formatCode>
                <c:ptCount val="3"/>
                <c:pt idx="0">
                  <c:v>2.9</c:v>
                </c:pt>
                <c:pt idx="1">
                  <c:v>2.2000000000000002</c:v>
                </c:pt>
                <c:pt idx="2">
                  <c:v>3.3</c:v>
                </c:pt>
              </c:numCache>
            </c:numRef>
          </c:xVal>
          <c:yVal>
            <c:numRef>
              <c:f>'DFT vs IPAP-FESTA'!$R$11:$R$13</c:f>
              <c:numCache>
                <c:formatCode>0.0</c:formatCode>
                <c:ptCount val="3"/>
                <c:pt idx="0">
                  <c:v>2.1242899999999998</c:v>
                </c:pt>
                <c:pt idx="1">
                  <c:v>1.9333199999999999</c:v>
                </c:pt>
                <c:pt idx="2">
                  <c:v>2.4417399999999998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CE7-425E-BE8E-97D6805AA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933407"/>
        <c:axId val="1122943391"/>
      </c:scatterChart>
      <c:valAx>
        <c:axId val="1122933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DFT J value / Hz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943391"/>
        <c:crosses val="autoZero"/>
        <c:crossBetween val="midCat"/>
      </c:valAx>
      <c:valAx>
        <c:axId val="11229433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IPAP-FESTA J value / Hz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933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2.1364550264550256E-2"/>
          <c:y val="0.93894398530762169"/>
          <c:w val="0.97077949735449731"/>
          <c:h val="5.23094582185491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408" cy="607274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5026819" y="4548188"/>
    <xdr:ext cx="7560000" cy="7560000"/>
    <xdr:graphicFrame macro="">
      <xdr:nvGraphicFramePr>
        <xdr:cNvPr id="6" name="Chart 5"/>
        <xdr:cNvGraphicFramePr>
          <a:graphicFrameLocks noGrp="1"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oneCellAnchor>
    <xdr:from>
      <xdr:col>6</xdr:col>
      <xdr:colOff>488950</xdr:colOff>
      <xdr:row>11</xdr:row>
      <xdr:rowOff>76200</xdr:rowOff>
    </xdr:from>
    <xdr:ext cx="266700" cy="5588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C845AEB-9D8F-4381-B712-28D02AF017D0}"/>
            </a:ext>
          </a:extLst>
        </xdr:cNvPr>
        <xdr:cNvSpPr txBox="1"/>
      </xdr:nvSpPr>
      <xdr:spPr>
        <a:xfrm>
          <a:off x="7537450" y="2762250"/>
          <a:ext cx="266700" cy="55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lang="en-GB" sz="1100"/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0.04693</cdr:x>
      <cdr:y>0.02205</cdr:y>
    </cdr:from>
    <cdr:to>
      <cdr:x>0.96919</cdr:x>
      <cdr:y>0.87375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354806" y="166687"/>
          <a:ext cx="6972300" cy="64389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6</xdr:col>
          <xdr:colOff>333375</xdr:colOff>
          <xdr:row>7</xdr:row>
          <xdr:rowOff>114300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10</xdr:row>
          <xdr:rowOff>85725</xdr:rowOff>
        </xdr:from>
        <xdr:to>
          <xdr:col>6</xdr:col>
          <xdr:colOff>371475</xdr:colOff>
          <xdr:row>17</xdr:row>
          <xdr:rowOff>19050</xdr:rowOff>
        </xdr:to>
        <xdr:sp macro="" textlink="">
          <xdr:nvSpPr>
            <xdr:cNvPr id="27650" name="Object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10</xdr:col>
      <xdr:colOff>488950</xdr:colOff>
      <xdr:row>38</xdr:row>
      <xdr:rowOff>76200</xdr:rowOff>
    </xdr:from>
    <xdr:ext cx="266700" cy="55880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8347075" y="7791450"/>
          <a:ext cx="266700" cy="55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3"/>
  <sheetViews>
    <sheetView zoomScaleNormal="100" workbookViewId="0">
      <selection activeCell="Q28" sqref="Q28"/>
    </sheetView>
  </sheetViews>
  <sheetFormatPr defaultColWidth="8.85546875" defaultRowHeight="15" x14ac:dyDescent="0.25"/>
  <cols>
    <col min="1" max="1" width="15.140625" style="50" bestFit="1" customWidth="1"/>
    <col min="2" max="2" width="11.85546875" style="50" bestFit="1" customWidth="1"/>
    <col min="3" max="3" width="24" style="50" customWidth="1"/>
    <col min="4" max="4" width="21.5703125" style="50" customWidth="1"/>
    <col min="5" max="5" width="16.85546875" style="50" customWidth="1"/>
    <col min="6" max="6" width="16.28515625" style="50" customWidth="1"/>
    <col min="7" max="7" width="17.28515625" style="50" customWidth="1"/>
    <col min="8" max="9" width="24.140625" style="50" customWidth="1"/>
    <col min="10" max="10" width="10.42578125" style="50" bestFit="1" customWidth="1"/>
    <col min="11" max="11" width="16.7109375" style="50" customWidth="1"/>
    <col min="12" max="12" width="19.5703125" style="50" customWidth="1"/>
    <col min="13" max="13" width="21.7109375" style="50" customWidth="1"/>
    <col min="14" max="14" width="22.140625" style="50" customWidth="1"/>
    <col min="15" max="15" width="11.140625" style="50" bestFit="1" customWidth="1"/>
    <col min="16" max="16" width="20.140625" style="50" customWidth="1"/>
    <col min="17" max="17" width="11.5703125" style="50" customWidth="1"/>
    <col min="18" max="18" width="24.28515625" style="50" customWidth="1"/>
    <col min="19" max="19" width="20.85546875" style="50" customWidth="1"/>
    <col min="20" max="20" width="12.140625" style="50" bestFit="1" customWidth="1"/>
    <col min="21" max="21" width="10.42578125" style="50" bestFit="1" customWidth="1"/>
    <col min="22" max="22" width="11.140625" style="50" bestFit="1" customWidth="1"/>
    <col min="23" max="23" width="12.140625" style="50" bestFit="1" customWidth="1"/>
    <col min="24" max="24" width="10.42578125" style="50" bestFit="1" customWidth="1"/>
    <col min="25" max="25" width="11.140625" style="50" bestFit="1" customWidth="1"/>
    <col min="26" max="26" width="9.28515625" style="50" bestFit="1" customWidth="1"/>
    <col min="27" max="29" width="8.85546875" style="50"/>
    <col min="30" max="31" width="12.140625" style="50" bestFit="1" customWidth="1"/>
    <col min="32" max="32" width="10.42578125" style="50" bestFit="1" customWidth="1"/>
    <col min="33" max="33" width="11.140625" style="50" bestFit="1" customWidth="1"/>
    <col min="34" max="16384" width="8.85546875" style="50"/>
  </cols>
  <sheetData>
    <row r="1" spans="1:34" x14ac:dyDescent="0.25">
      <c r="A1" s="136" t="s">
        <v>72</v>
      </c>
      <c r="B1" s="136"/>
      <c r="C1" s="136"/>
      <c r="D1" s="136"/>
    </row>
    <row r="2" spans="1:34" x14ac:dyDescent="0.25">
      <c r="A2" s="28"/>
      <c r="B2" s="40"/>
      <c r="C2" s="40"/>
      <c r="D2" s="40"/>
      <c r="L2" s="56"/>
      <c r="P2" s="56"/>
    </row>
    <row r="3" spans="1:34" x14ac:dyDescent="0.25">
      <c r="A3" s="48"/>
      <c r="L3" s="78"/>
      <c r="P3" s="79"/>
      <c r="R3" s="79"/>
      <c r="S3" s="79"/>
    </row>
    <row r="4" spans="1:34" x14ac:dyDescent="0.25">
      <c r="A4" s="54"/>
      <c r="L4" s="79"/>
      <c r="P4" s="79"/>
      <c r="R4" s="79"/>
      <c r="S4" s="79"/>
    </row>
    <row r="5" spans="1:34" x14ac:dyDescent="0.25">
      <c r="A5" s="54"/>
      <c r="B5" s="94"/>
      <c r="C5" s="136" t="s">
        <v>59</v>
      </c>
      <c r="D5" s="137"/>
      <c r="E5" s="136" t="s">
        <v>66</v>
      </c>
      <c r="F5" s="137"/>
      <c r="G5" s="138" t="s">
        <v>65</v>
      </c>
      <c r="H5" s="137"/>
      <c r="I5" s="136" t="s">
        <v>64</v>
      </c>
      <c r="J5" s="137"/>
      <c r="K5" s="136" t="s">
        <v>63</v>
      </c>
      <c r="L5" s="137"/>
      <c r="M5" s="139" t="s">
        <v>62</v>
      </c>
      <c r="N5" s="140"/>
      <c r="O5" s="139" t="s">
        <v>60</v>
      </c>
      <c r="P5" s="140"/>
      <c r="Q5" s="136" t="s">
        <v>61</v>
      </c>
      <c r="R5" s="141"/>
    </row>
    <row r="6" spans="1:34" ht="30" customHeight="1" x14ac:dyDescent="0.25">
      <c r="A6" s="113"/>
      <c r="B6" s="94"/>
      <c r="C6" s="142" t="s">
        <v>71</v>
      </c>
      <c r="D6" s="143"/>
      <c r="E6" s="142" t="s">
        <v>71</v>
      </c>
      <c r="F6" s="143"/>
      <c r="G6" s="144" t="s">
        <v>71</v>
      </c>
      <c r="H6" s="143"/>
      <c r="I6" s="145" t="s">
        <v>71</v>
      </c>
      <c r="J6" s="146"/>
      <c r="K6" s="86" t="s">
        <v>71</v>
      </c>
      <c r="L6" s="92"/>
      <c r="M6" s="93" t="s">
        <v>71</v>
      </c>
      <c r="N6" s="92"/>
      <c r="O6" s="93" t="s">
        <v>71</v>
      </c>
      <c r="P6" s="92"/>
      <c r="Q6" s="86" t="s">
        <v>71</v>
      </c>
      <c r="R6" s="87"/>
    </row>
    <row r="7" spans="1:34" ht="45" x14ac:dyDescent="0.25">
      <c r="A7" s="114" t="s">
        <v>68</v>
      </c>
      <c r="B7" s="97" t="s">
        <v>69</v>
      </c>
      <c r="C7" s="74" t="s">
        <v>67</v>
      </c>
      <c r="D7" s="88" t="s">
        <v>28</v>
      </c>
      <c r="E7" s="74" t="s">
        <v>67</v>
      </c>
      <c r="F7" s="88" t="s">
        <v>28</v>
      </c>
      <c r="G7" s="74" t="s">
        <v>67</v>
      </c>
      <c r="H7" s="88" t="s">
        <v>28</v>
      </c>
      <c r="I7" s="74" t="s">
        <v>67</v>
      </c>
      <c r="J7" s="88" t="s">
        <v>28</v>
      </c>
      <c r="K7" s="74" t="s">
        <v>67</v>
      </c>
      <c r="L7" s="88" t="s">
        <v>28</v>
      </c>
      <c r="M7" s="74" t="s">
        <v>67</v>
      </c>
      <c r="N7" s="88" t="s">
        <v>28</v>
      </c>
      <c r="O7" s="74" t="s">
        <v>67</v>
      </c>
      <c r="P7" s="88" t="s">
        <v>28</v>
      </c>
      <c r="Q7" s="74" t="s">
        <v>67</v>
      </c>
      <c r="R7" s="88" t="s">
        <v>28</v>
      </c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</row>
    <row r="8" spans="1:34" x14ac:dyDescent="0.25">
      <c r="A8" s="71" t="s">
        <v>17</v>
      </c>
      <c r="B8" s="90" t="s">
        <v>31</v>
      </c>
      <c r="C8" s="48">
        <v>55.7</v>
      </c>
      <c r="D8" s="112">
        <v>48.725000000000001</v>
      </c>
      <c r="E8" s="48">
        <v>14</v>
      </c>
      <c r="F8" s="112">
        <v>7.5733199999999998</v>
      </c>
      <c r="G8" s="36">
        <v>41.8</v>
      </c>
      <c r="H8" s="112">
        <v>17.993200000000002</v>
      </c>
      <c r="I8" s="48">
        <v>11.3</v>
      </c>
      <c r="J8" s="112">
        <v>9.1227999999999998</v>
      </c>
      <c r="K8" s="48">
        <v>1.5</v>
      </c>
      <c r="L8" s="112">
        <v>2.95248</v>
      </c>
      <c r="M8" s="48">
        <v>-0.4</v>
      </c>
      <c r="N8" s="112">
        <v>-1.10131</v>
      </c>
      <c r="O8" s="48">
        <v>2</v>
      </c>
      <c r="P8" s="112">
        <v>3.04583</v>
      </c>
      <c r="Q8" s="48">
        <v>-0.2</v>
      </c>
      <c r="R8" s="112">
        <v>-0.10774</v>
      </c>
      <c r="AA8" s="54"/>
      <c r="AB8" s="54"/>
      <c r="AC8" s="54"/>
      <c r="AD8" s="54"/>
      <c r="AE8" s="54"/>
      <c r="AF8" s="54"/>
      <c r="AG8" s="54"/>
      <c r="AH8" s="54"/>
    </row>
    <row r="9" spans="1:34" x14ac:dyDescent="0.25">
      <c r="A9" s="115" t="s">
        <v>70</v>
      </c>
      <c r="B9" s="89" t="s">
        <v>31</v>
      </c>
      <c r="C9" s="48">
        <v>54.9</v>
      </c>
      <c r="D9" s="112">
        <v>48.42</v>
      </c>
      <c r="E9" s="48">
        <v>10.8</v>
      </c>
      <c r="F9" s="112">
        <v>10.585100000000001</v>
      </c>
      <c r="G9" s="102">
        <v>33</v>
      </c>
      <c r="H9" s="112">
        <v>26.2</v>
      </c>
      <c r="I9" s="48">
        <v>10.5</v>
      </c>
      <c r="J9" s="112">
        <v>9.80213</v>
      </c>
      <c r="K9" s="48">
        <v>2</v>
      </c>
      <c r="L9" s="112">
        <v>3.8</v>
      </c>
      <c r="M9" s="48">
        <v>-0.7</v>
      </c>
      <c r="N9" s="112">
        <v>-0.62625799999999998</v>
      </c>
      <c r="O9" s="48">
        <v>2.4</v>
      </c>
      <c r="P9" s="112">
        <v>2.3582900000000002</v>
      </c>
      <c r="Q9" s="48">
        <v>-0.2</v>
      </c>
      <c r="R9" s="112">
        <v>-0.102688</v>
      </c>
      <c r="T9" s="71"/>
      <c r="U9" s="71"/>
      <c r="V9" s="71"/>
      <c r="W9" s="71"/>
      <c r="X9" s="71"/>
      <c r="Y9" s="71"/>
      <c r="Z9" s="71"/>
      <c r="AA9" s="71"/>
      <c r="AB9" s="71"/>
      <c r="AC9" s="54"/>
      <c r="AD9" s="54"/>
      <c r="AE9" s="54"/>
      <c r="AF9" s="54"/>
      <c r="AG9" s="54"/>
      <c r="AH9" s="54"/>
    </row>
    <row r="10" spans="1:34" ht="15.75" thickBot="1" x14ac:dyDescent="0.3">
      <c r="A10" s="115" t="s">
        <v>54</v>
      </c>
      <c r="B10" s="89" t="s">
        <v>31</v>
      </c>
      <c r="C10" s="48">
        <v>55.6</v>
      </c>
      <c r="D10" s="112">
        <v>48.523200000000003</v>
      </c>
      <c r="E10" s="48">
        <v>15</v>
      </c>
      <c r="F10" s="112">
        <v>14.6747</v>
      </c>
      <c r="G10" s="36">
        <v>43.3</v>
      </c>
      <c r="H10" s="112">
        <v>32.670299999999997</v>
      </c>
      <c r="I10" s="48">
        <v>11.2</v>
      </c>
      <c r="J10" s="112">
        <v>10.495100000000001</v>
      </c>
      <c r="K10" s="48">
        <v>1.4</v>
      </c>
      <c r="L10" s="112">
        <v>1.8560000000000001</v>
      </c>
      <c r="M10" s="48">
        <v>-0.2</v>
      </c>
      <c r="N10" s="112">
        <v>0.8</v>
      </c>
      <c r="O10" s="48">
        <v>1.8</v>
      </c>
      <c r="P10" s="112">
        <v>1.9491099999999999</v>
      </c>
      <c r="Q10" s="48">
        <v>-0.2</v>
      </c>
      <c r="R10" s="112">
        <v>-2.2838799999999999E-2</v>
      </c>
      <c r="T10" s="71"/>
      <c r="U10" s="71"/>
      <c r="V10" s="71"/>
      <c r="W10" s="71"/>
      <c r="X10" s="71"/>
      <c r="Y10" s="71"/>
      <c r="Z10" s="71"/>
      <c r="AA10" s="71"/>
      <c r="AB10" s="71"/>
      <c r="AC10" s="54"/>
      <c r="AD10" s="54"/>
      <c r="AE10" s="54"/>
      <c r="AF10" s="54"/>
      <c r="AG10" s="54"/>
      <c r="AH10" s="54"/>
    </row>
    <row r="11" spans="1:34" ht="15.75" thickTop="1" x14ac:dyDescent="0.25">
      <c r="A11" s="116" t="s">
        <v>17</v>
      </c>
      <c r="B11" s="91" t="s">
        <v>32</v>
      </c>
      <c r="C11" s="84">
        <v>56</v>
      </c>
      <c r="D11" s="111">
        <v>48.747599999999998</v>
      </c>
      <c r="E11" s="84">
        <v>6.1</v>
      </c>
      <c r="F11" s="111">
        <v>5.3842299999999996</v>
      </c>
      <c r="G11" s="85">
        <v>13.3</v>
      </c>
      <c r="H11" s="111">
        <v>10.996600000000001</v>
      </c>
      <c r="I11" s="84">
        <v>24.1</v>
      </c>
      <c r="J11" s="111">
        <v>28.025400000000001</v>
      </c>
      <c r="K11" s="84">
        <v>-1.3</v>
      </c>
      <c r="L11" s="111">
        <v>-0.77488800000000002</v>
      </c>
      <c r="M11" s="84">
        <v>2</v>
      </c>
      <c r="N11" s="111">
        <v>1.5603</v>
      </c>
      <c r="O11" s="84">
        <v>-0.3</v>
      </c>
      <c r="P11" s="111">
        <v>-6.3347200000000006E-2</v>
      </c>
      <c r="Q11" s="84">
        <v>2.9</v>
      </c>
      <c r="R11" s="111">
        <v>2.1242899999999998</v>
      </c>
      <c r="T11" s="71"/>
      <c r="U11" s="71"/>
      <c r="V11" s="71"/>
      <c r="W11" s="71"/>
      <c r="X11" s="71"/>
      <c r="Y11" s="71"/>
      <c r="Z11" s="71"/>
      <c r="AA11" s="71"/>
      <c r="AB11" s="71"/>
      <c r="AC11" s="54"/>
      <c r="AD11" s="54"/>
      <c r="AE11" s="54"/>
      <c r="AF11" s="54"/>
      <c r="AG11" s="54"/>
      <c r="AH11" s="54"/>
    </row>
    <row r="12" spans="1:34" x14ac:dyDescent="0.25">
      <c r="A12" s="115" t="s">
        <v>70</v>
      </c>
      <c r="B12" s="89" t="s">
        <v>32</v>
      </c>
      <c r="C12" s="48">
        <v>54.6</v>
      </c>
      <c r="D12" s="112">
        <v>48.168700000000001</v>
      </c>
      <c r="E12" s="103">
        <v>7.6</v>
      </c>
      <c r="F12" s="131">
        <v>5.8394300000000001</v>
      </c>
      <c r="G12" s="36">
        <v>9.6999999999999993</v>
      </c>
      <c r="H12" s="112">
        <v>11.3</v>
      </c>
      <c r="I12" s="103">
        <v>32.799999999999997</v>
      </c>
      <c r="J12" s="131">
        <v>30.095800000000001</v>
      </c>
      <c r="K12" s="103">
        <v>-0.9</v>
      </c>
      <c r="L12" s="131">
        <v>-0.53456000000000004</v>
      </c>
      <c r="M12" s="48">
        <v>1.5</v>
      </c>
      <c r="N12" s="112">
        <v>1.3</v>
      </c>
      <c r="O12" s="48">
        <v>-0.3</v>
      </c>
      <c r="P12" s="112">
        <v>-0.08</v>
      </c>
      <c r="Q12" s="48">
        <v>2.2000000000000002</v>
      </c>
      <c r="R12" s="112">
        <v>1.9333199999999999</v>
      </c>
      <c r="T12" s="71"/>
      <c r="U12" s="71"/>
      <c r="V12" s="71"/>
      <c r="W12" s="71"/>
      <c r="X12" s="71"/>
      <c r="Y12" s="71"/>
      <c r="Z12" s="71"/>
      <c r="AA12" s="71"/>
      <c r="AB12" s="71"/>
      <c r="AC12" s="54"/>
      <c r="AD12" s="54"/>
      <c r="AE12" s="54"/>
      <c r="AF12" s="54"/>
      <c r="AG12" s="54"/>
      <c r="AH12" s="54"/>
    </row>
    <row r="13" spans="1:34" x14ac:dyDescent="0.25">
      <c r="A13" s="115" t="s">
        <v>54</v>
      </c>
      <c r="B13" s="89" t="s">
        <v>32</v>
      </c>
      <c r="C13" s="48">
        <v>56.8</v>
      </c>
      <c r="D13" s="112">
        <v>48.453699999999998</v>
      </c>
      <c r="E13" s="48">
        <v>4.7</v>
      </c>
      <c r="F13" s="112">
        <v>4.8843899999999998</v>
      </c>
      <c r="G13" s="36">
        <v>13.4</v>
      </c>
      <c r="H13" s="125">
        <v>11.4</v>
      </c>
      <c r="I13" s="48">
        <v>14.3</v>
      </c>
      <c r="J13" s="112">
        <v>23.3139</v>
      </c>
      <c r="K13" s="48">
        <v>-1.7</v>
      </c>
      <c r="L13" s="112">
        <v>-0.53</v>
      </c>
      <c r="M13" s="48">
        <v>2.7</v>
      </c>
      <c r="N13" s="112">
        <v>3.6</v>
      </c>
      <c r="O13" s="48">
        <v>-0.2</v>
      </c>
      <c r="P13" s="112">
        <v>-6.5202700000000002E-2</v>
      </c>
      <c r="Q13" s="48">
        <v>3.3</v>
      </c>
      <c r="R13" s="112">
        <v>2.4417399999999998</v>
      </c>
      <c r="T13" s="71"/>
      <c r="U13" s="71"/>
      <c r="V13" s="71"/>
      <c r="W13" s="71"/>
      <c r="X13" s="71"/>
      <c r="Y13" s="71"/>
      <c r="Z13" s="71"/>
      <c r="AA13" s="71"/>
      <c r="AB13" s="71"/>
      <c r="AC13" s="54"/>
      <c r="AD13" s="54"/>
      <c r="AE13" s="54"/>
      <c r="AF13" s="54"/>
      <c r="AG13" s="54"/>
      <c r="AH13" s="54"/>
    </row>
    <row r="14" spans="1:34" x14ac:dyDescent="0.25">
      <c r="A14" s="81"/>
      <c r="B14" s="81"/>
      <c r="C14" s="81"/>
      <c r="D14" s="81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T14" s="71"/>
      <c r="U14" s="71"/>
      <c r="V14" s="71"/>
      <c r="W14" s="71"/>
      <c r="X14" s="71"/>
      <c r="Y14" s="71"/>
      <c r="Z14" s="71"/>
      <c r="AA14" s="71"/>
      <c r="AB14" s="71"/>
      <c r="AC14" s="54"/>
      <c r="AD14" s="54"/>
      <c r="AE14" s="54"/>
      <c r="AF14" s="54"/>
      <c r="AG14" s="54"/>
      <c r="AH14" s="54"/>
    </row>
    <row r="15" spans="1:34" ht="15.75" x14ac:dyDescent="0.25">
      <c r="A15" s="81"/>
      <c r="B15" s="81"/>
      <c r="D15" s="132"/>
      <c r="F15" s="132"/>
      <c r="H15" s="132"/>
      <c r="J15" s="132"/>
      <c r="L15" s="132"/>
      <c r="N15" s="132"/>
      <c r="P15" s="132"/>
      <c r="R15" s="132"/>
      <c r="T15" s="71"/>
      <c r="U15" s="71"/>
      <c r="V15" s="71"/>
      <c r="W15" s="71"/>
      <c r="X15" s="71"/>
      <c r="Y15" s="71"/>
      <c r="Z15" s="71"/>
      <c r="AA15" s="71"/>
      <c r="AB15" s="71"/>
      <c r="AC15" s="54"/>
      <c r="AD15" s="54"/>
      <c r="AE15" s="54"/>
      <c r="AF15" s="54"/>
      <c r="AG15" s="54"/>
      <c r="AH15" s="54"/>
    </row>
    <row r="16" spans="1:34" s="51" customFormat="1" x14ac:dyDescent="0.25">
      <c r="A16" s="69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</row>
    <row r="17" spans="1:16" s="80" customFormat="1" ht="26.25" customHeight="1" x14ac:dyDescent="0.25">
      <c r="A17" s="98"/>
      <c r="B17" s="98"/>
      <c r="K17" s="98"/>
      <c r="M17" s="135" t="s">
        <v>79</v>
      </c>
      <c r="N17" s="135"/>
    </row>
    <row r="18" spans="1:16" x14ac:dyDescent="0.25">
      <c r="A18" s="71"/>
      <c r="B18" s="47"/>
      <c r="K18" s="47"/>
      <c r="M18" s="80" t="s">
        <v>78</v>
      </c>
      <c r="N18" s="80" t="s">
        <v>77</v>
      </c>
    </row>
    <row r="19" spans="1:16" ht="15.75" x14ac:dyDescent="0.25">
      <c r="A19" s="82"/>
      <c r="B19" s="51"/>
      <c r="K19" s="51"/>
      <c r="M19" s="48">
        <v>55.7</v>
      </c>
      <c r="N19" s="112">
        <v>48.725000000000001</v>
      </c>
      <c r="O19" s="50" t="s">
        <v>80</v>
      </c>
      <c r="P19" s="134">
        <f>RSQ(N19:N66,M19:M66)</f>
        <v>0.95488511316593161</v>
      </c>
    </row>
    <row r="20" spans="1:16" x14ac:dyDescent="0.25">
      <c r="A20" s="82"/>
      <c r="B20" s="51"/>
      <c r="K20" s="51"/>
      <c r="M20" s="48">
        <v>54.9</v>
      </c>
      <c r="N20" s="112">
        <v>48.42</v>
      </c>
    </row>
    <row r="21" spans="1:16" ht="15.75" thickBot="1" x14ac:dyDescent="0.3">
      <c r="A21" s="71"/>
      <c r="B21" s="51"/>
      <c r="K21" s="51"/>
      <c r="M21" s="48">
        <v>55.6</v>
      </c>
      <c r="N21" s="112">
        <v>48.523200000000003</v>
      </c>
    </row>
    <row r="22" spans="1:16" ht="18.75" thickTop="1" x14ac:dyDescent="0.25">
      <c r="A22" s="71"/>
      <c r="B22" s="51"/>
      <c r="K22" s="51"/>
      <c r="M22" s="84">
        <v>56</v>
      </c>
      <c r="N22" s="111">
        <v>48.747599999999998</v>
      </c>
      <c r="O22" s="133"/>
    </row>
    <row r="23" spans="1:16" ht="18" x14ac:dyDescent="0.25">
      <c r="A23" s="71"/>
      <c r="B23" s="51"/>
      <c r="K23" s="51"/>
      <c r="M23" s="48">
        <v>54.6</v>
      </c>
      <c r="N23" s="112">
        <v>48.168700000000001</v>
      </c>
      <c r="P23" s="133"/>
    </row>
    <row r="24" spans="1:16" x14ac:dyDescent="0.25">
      <c r="A24" s="71"/>
      <c r="B24" s="51"/>
      <c r="K24" s="51"/>
      <c r="M24" s="48">
        <v>56.8</v>
      </c>
      <c r="N24" s="112">
        <v>48.453699999999998</v>
      </c>
    </row>
    <row r="25" spans="1:16" x14ac:dyDescent="0.25">
      <c r="A25" s="71"/>
      <c r="B25" s="51"/>
      <c r="K25" s="51"/>
      <c r="M25" s="48">
        <v>14</v>
      </c>
      <c r="N25" s="112">
        <v>7.5733199999999998</v>
      </c>
    </row>
    <row r="26" spans="1:16" x14ac:dyDescent="0.25">
      <c r="A26" s="71"/>
      <c r="B26" s="51"/>
      <c r="K26" s="51"/>
      <c r="M26" s="48">
        <v>10.8</v>
      </c>
      <c r="N26" s="112">
        <v>10.585100000000001</v>
      </c>
    </row>
    <row r="27" spans="1:16" ht="15.75" thickBot="1" x14ac:dyDescent="0.3">
      <c r="A27" s="71"/>
      <c r="B27" s="51"/>
      <c r="K27" s="51"/>
      <c r="M27" s="48">
        <v>15</v>
      </c>
      <c r="N27" s="112">
        <v>14.6747</v>
      </c>
    </row>
    <row r="28" spans="1:16" ht="15.75" thickTop="1" x14ac:dyDescent="0.25">
      <c r="A28" s="71"/>
      <c r="B28" s="51"/>
      <c r="K28" s="51"/>
      <c r="M28" s="84">
        <v>6.1</v>
      </c>
      <c r="N28" s="111">
        <v>5.3842299999999996</v>
      </c>
    </row>
    <row r="29" spans="1:16" x14ac:dyDescent="0.25">
      <c r="A29" s="71"/>
      <c r="B29" s="51"/>
      <c r="K29" s="51"/>
      <c r="M29" s="103">
        <v>7.6</v>
      </c>
      <c r="N29" s="131">
        <v>5.8394300000000001</v>
      </c>
    </row>
    <row r="30" spans="1:16" x14ac:dyDescent="0.25">
      <c r="A30" s="71"/>
      <c r="B30" s="51"/>
      <c r="K30" s="51"/>
      <c r="M30" s="48">
        <v>4.7</v>
      </c>
      <c r="N30" s="112">
        <v>4.8843899999999998</v>
      </c>
    </row>
    <row r="31" spans="1:16" x14ac:dyDescent="0.25">
      <c r="A31" s="71"/>
      <c r="B31" s="51"/>
      <c r="K31" s="51"/>
      <c r="M31" s="36">
        <v>41.8</v>
      </c>
      <c r="N31" s="112">
        <v>17.993200000000002</v>
      </c>
    </row>
    <row r="32" spans="1:16" x14ac:dyDescent="0.25">
      <c r="A32" s="71"/>
      <c r="B32" s="51"/>
      <c r="K32" s="51"/>
      <c r="M32" s="102">
        <v>33</v>
      </c>
      <c r="N32" s="112">
        <v>26.2</v>
      </c>
    </row>
    <row r="33" spans="1:14" ht="15.75" thickBot="1" x14ac:dyDescent="0.3">
      <c r="A33" s="71"/>
      <c r="B33" s="51"/>
      <c r="K33" s="51"/>
      <c r="M33" s="36">
        <v>43.3</v>
      </c>
      <c r="N33" s="112">
        <v>32.670299999999997</v>
      </c>
    </row>
    <row r="34" spans="1:14" ht="15.75" thickTop="1" x14ac:dyDescent="0.25">
      <c r="A34" s="71"/>
      <c r="B34" s="51"/>
      <c r="K34" s="51"/>
      <c r="M34" s="85">
        <v>13.3</v>
      </c>
      <c r="N34" s="111">
        <v>10.996600000000001</v>
      </c>
    </row>
    <row r="35" spans="1:14" x14ac:dyDescent="0.25">
      <c r="A35" s="71"/>
      <c r="B35" s="51"/>
      <c r="K35" s="51"/>
      <c r="M35" s="36">
        <v>9.6999999999999993</v>
      </c>
      <c r="N35" s="112">
        <v>11.3</v>
      </c>
    </row>
    <row r="36" spans="1:14" x14ac:dyDescent="0.25">
      <c r="A36" s="71"/>
      <c r="B36" s="51"/>
      <c r="K36" s="51"/>
      <c r="M36" s="36">
        <v>13.4</v>
      </c>
      <c r="N36" s="125">
        <v>11.4</v>
      </c>
    </row>
    <row r="37" spans="1:14" x14ac:dyDescent="0.25">
      <c r="A37" s="71"/>
      <c r="B37" s="51"/>
      <c r="K37" s="51"/>
      <c r="M37" s="48">
        <v>11.3</v>
      </c>
      <c r="N37" s="112">
        <v>9.1227999999999998</v>
      </c>
    </row>
    <row r="38" spans="1:14" x14ac:dyDescent="0.25">
      <c r="A38" s="71"/>
      <c r="B38" s="51"/>
      <c r="K38" s="51"/>
      <c r="M38" s="48">
        <v>10.5</v>
      </c>
      <c r="N38" s="112">
        <v>9.80213</v>
      </c>
    </row>
    <row r="39" spans="1:14" ht="15.75" thickBot="1" x14ac:dyDescent="0.3">
      <c r="A39" s="71"/>
      <c r="B39" s="51"/>
      <c r="K39" s="51"/>
      <c r="M39" s="48">
        <v>11.2</v>
      </c>
      <c r="N39" s="112">
        <v>10.495100000000001</v>
      </c>
    </row>
    <row r="40" spans="1:14" ht="15.75" thickTop="1" x14ac:dyDescent="0.25">
      <c r="A40" s="71"/>
      <c r="B40" s="51"/>
      <c r="K40" s="51"/>
      <c r="M40" s="84">
        <v>24.1</v>
      </c>
      <c r="N40" s="111">
        <v>28.025400000000001</v>
      </c>
    </row>
    <row r="41" spans="1:14" x14ac:dyDescent="0.25">
      <c r="A41" s="71"/>
      <c r="B41" s="51"/>
      <c r="K41" s="51"/>
      <c r="M41" s="103">
        <v>32.799999999999997</v>
      </c>
      <c r="N41" s="131">
        <v>30.095800000000001</v>
      </c>
    </row>
    <row r="42" spans="1:14" x14ac:dyDescent="0.25">
      <c r="A42" s="71"/>
      <c r="B42" s="51"/>
      <c r="K42" s="51"/>
      <c r="M42" s="48">
        <v>14.3</v>
      </c>
      <c r="N42" s="112">
        <v>23.3139</v>
      </c>
    </row>
    <row r="43" spans="1:14" x14ac:dyDescent="0.25">
      <c r="A43" s="71"/>
      <c r="B43" s="51"/>
      <c r="K43" s="51"/>
      <c r="M43" s="48">
        <v>1.5</v>
      </c>
      <c r="N43" s="112">
        <v>2.95248</v>
      </c>
    </row>
    <row r="44" spans="1:14" x14ac:dyDescent="0.25">
      <c r="A44" s="71"/>
      <c r="B44" s="51"/>
      <c r="K44" s="51"/>
      <c r="M44" s="48">
        <v>2</v>
      </c>
      <c r="N44" s="112">
        <v>3.8</v>
      </c>
    </row>
    <row r="45" spans="1:14" ht="15.75" thickBot="1" x14ac:dyDescent="0.3">
      <c r="A45" s="71"/>
      <c r="B45" s="51"/>
      <c r="K45" s="51"/>
      <c r="M45" s="48">
        <v>1.4</v>
      </c>
      <c r="N45" s="112">
        <v>1.8560000000000001</v>
      </c>
    </row>
    <row r="46" spans="1:14" s="71" customFormat="1" ht="15.75" thickTop="1" x14ac:dyDescent="0.25">
      <c r="M46" s="84">
        <v>-1.3</v>
      </c>
      <c r="N46" s="111">
        <v>-0.77488800000000002</v>
      </c>
    </row>
    <row r="47" spans="1:14" s="71" customFormat="1" x14ac:dyDescent="0.25">
      <c r="M47" s="103">
        <v>-0.9</v>
      </c>
      <c r="N47" s="131">
        <v>-0.53456000000000004</v>
      </c>
    </row>
    <row r="48" spans="1:14" s="71" customFormat="1" x14ac:dyDescent="0.25">
      <c r="M48" s="48">
        <v>-1.7</v>
      </c>
      <c r="N48" s="112">
        <v>-0.53</v>
      </c>
    </row>
    <row r="49" spans="13:14" s="71" customFormat="1" x14ac:dyDescent="0.25">
      <c r="M49" s="48">
        <v>-0.4</v>
      </c>
      <c r="N49" s="112">
        <v>-1.10131</v>
      </c>
    </row>
    <row r="50" spans="13:14" s="71" customFormat="1" x14ac:dyDescent="0.25">
      <c r="M50" s="48">
        <v>-0.7</v>
      </c>
      <c r="N50" s="112">
        <v>-0.62625799999999998</v>
      </c>
    </row>
    <row r="51" spans="13:14" s="71" customFormat="1" ht="17.25" customHeight="1" thickBot="1" x14ac:dyDescent="0.3">
      <c r="M51" s="48">
        <v>-0.2</v>
      </c>
      <c r="N51" s="112">
        <v>0.8</v>
      </c>
    </row>
    <row r="52" spans="13:14" s="71" customFormat="1" ht="15.75" thickTop="1" x14ac:dyDescent="0.25">
      <c r="M52" s="84">
        <v>2</v>
      </c>
      <c r="N52" s="111">
        <v>1.5603</v>
      </c>
    </row>
    <row r="53" spans="13:14" s="71" customFormat="1" x14ac:dyDescent="0.25">
      <c r="M53" s="48">
        <v>1.5</v>
      </c>
      <c r="N53" s="112">
        <v>1.3</v>
      </c>
    </row>
    <row r="54" spans="13:14" s="71" customFormat="1" x14ac:dyDescent="0.25">
      <c r="M54" s="48">
        <v>2.7</v>
      </c>
      <c r="N54" s="112">
        <v>3.6</v>
      </c>
    </row>
    <row r="55" spans="13:14" s="71" customFormat="1" x14ac:dyDescent="0.25">
      <c r="M55" s="48">
        <v>2</v>
      </c>
      <c r="N55" s="112">
        <v>3.04583</v>
      </c>
    </row>
    <row r="56" spans="13:14" s="71" customFormat="1" x14ac:dyDescent="0.25">
      <c r="M56" s="48">
        <v>2.4</v>
      </c>
      <c r="N56" s="112">
        <v>2.3582900000000002</v>
      </c>
    </row>
    <row r="57" spans="13:14" s="71" customFormat="1" ht="15.75" thickBot="1" x14ac:dyDescent="0.3">
      <c r="M57" s="48">
        <v>1.8</v>
      </c>
      <c r="N57" s="112">
        <v>1.9491099999999999</v>
      </c>
    </row>
    <row r="58" spans="13:14" s="71" customFormat="1" ht="15.75" thickTop="1" x14ac:dyDescent="0.25">
      <c r="M58" s="84">
        <v>-0.3</v>
      </c>
      <c r="N58" s="111">
        <v>-6.3347200000000006E-2</v>
      </c>
    </row>
    <row r="59" spans="13:14" s="71" customFormat="1" x14ac:dyDescent="0.25">
      <c r="M59" s="48">
        <v>-0.3</v>
      </c>
      <c r="N59" s="112">
        <v>-0.08</v>
      </c>
    </row>
    <row r="60" spans="13:14" s="71" customFormat="1" x14ac:dyDescent="0.25">
      <c r="M60" s="48">
        <v>-0.2</v>
      </c>
      <c r="N60" s="112">
        <v>-6.5202700000000002E-2</v>
      </c>
    </row>
    <row r="61" spans="13:14" s="71" customFormat="1" x14ac:dyDescent="0.25">
      <c r="M61" s="48">
        <v>-0.2</v>
      </c>
      <c r="N61" s="112">
        <v>-0.10774</v>
      </c>
    </row>
    <row r="62" spans="13:14" s="71" customFormat="1" x14ac:dyDescent="0.25">
      <c r="M62" s="48">
        <v>-0.2</v>
      </c>
      <c r="N62" s="112">
        <v>-0.102688</v>
      </c>
    </row>
    <row r="63" spans="13:14" s="71" customFormat="1" ht="15.75" thickBot="1" x14ac:dyDescent="0.3">
      <c r="M63" s="48">
        <v>-0.2</v>
      </c>
      <c r="N63" s="112">
        <v>-2.2838799999999999E-2</v>
      </c>
    </row>
    <row r="64" spans="13:14" s="71" customFormat="1" ht="15.75" thickTop="1" x14ac:dyDescent="0.25">
      <c r="M64" s="84">
        <v>2.9</v>
      </c>
      <c r="N64" s="111">
        <v>2.1242899999999998</v>
      </c>
    </row>
    <row r="65" spans="2:14" s="71" customFormat="1" ht="17.25" customHeight="1" x14ac:dyDescent="0.25">
      <c r="M65" s="48">
        <v>2.2000000000000002</v>
      </c>
      <c r="N65" s="112">
        <v>1.9333199999999999</v>
      </c>
    </row>
    <row r="66" spans="2:14" s="71" customFormat="1" x14ac:dyDescent="0.25">
      <c r="M66" s="48">
        <v>3.3</v>
      </c>
      <c r="N66" s="112">
        <v>2.4417399999999998</v>
      </c>
    </row>
    <row r="67" spans="2:14" s="71" customFormat="1" x14ac:dyDescent="0.25"/>
    <row r="68" spans="2:14" s="71" customFormat="1" x14ac:dyDescent="0.25"/>
    <row r="69" spans="2:14" s="71" customFormat="1" x14ac:dyDescent="0.25"/>
    <row r="70" spans="2:14" s="71" customFormat="1" x14ac:dyDescent="0.25"/>
    <row r="71" spans="2:14" s="71" customFormat="1" x14ac:dyDescent="0.25"/>
    <row r="72" spans="2:14" s="71" customFormat="1" x14ac:dyDescent="0.25"/>
    <row r="73" spans="2:14" s="71" customFormat="1" x14ac:dyDescent="0.25"/>
    <row r="74" spans="2:14" s="71" customFormat="1" x14ac:dyDescent="0.25"/>
    <row r="75" spans="2:14" s="71" customFormat="1" x14ac:dyDescent="0.25"/>
    <row r="76" spans="2:14" s="71" customFormat="1" x14ac:dyDescent="0.25"/>
    <row r="77" spans="2:14" s="71" customFormat="1" x14ac:dyDescent="0.25"/>
    <row r="79" spans="2:14" x14ac:dyDescent="0.25">
      <c r="B79" s="54"/>
      <c r="C79" s="54"/>
      <c r="D79" s="54"/>
      <c r="E79" s="83"/>
      <c r="F79" s="54"/>
      <c r="G79" s="54"/>
      <c r="H79" s="54"/>
    </row>
    <row r="80" spans="2:14" x14ac:dyDescent="0.25">
      <c r="B80" s="54"/>
      <c r="C80" s="54"/>
      <c r="D80" s="54"/>
      <c r="E80" s="54"/>
      <c r="F80" s="54"/>
      <c r="G80" s="54"/>
      <c r="H80" s="54"/>
    </row>
    <row r="81" spans="1:8" x14ac:dyDescent="0.25">
      <c r="B81" s="68"/>
      <c r="C81" s="69"/>
      <c r="D81" s="75"/>
      <c r="E81" s="75"/>
      <c r="F81" s="75"/>
      <c r="G81" s="75"/>
      <c r="H81" s="53"/>
    </row>
    <row r="82" spans="1:8" x14ac:dyDescent="0.25">
      <c r="B82" s="70"/>
      <c r="C82" s="70"/>
      <c r="D82" s="76"/>
      <c r="E82" s="76"/>
      <c r="F82" s="76"/>
      <c r="G82" s="76"/>
      <c r="H82" s="76"/>
    </row>
    <row r="83" spans="1:8" ht="17.25" x14ac:dyDescent="0.25">
      <c r="B83" s="54"/>
      <c r="C83" s="54"/>
      <c r="D83" s="95"/>
      <c r="E83" s="95"/>
      <c r="F83" s="95"/>
      <c r="G83" s="95"/>
      <c r="H83" s="73"/>
    </row>
    <row r="84" spans="1:8" ht="17.25" x14ac:dyDescent="0.25">
      <c r="B84" s="95"/>
      <c r="C84" s="73"/>
      <c r="D84" s="95"/>
      <c r="E84" s="95"/>
      <c r="F84" s="95"/>
      <c r="G84" s="95"/>
      <c r="H84" s="75"/>
    </row>
    <row r="85" spans="1:8" x14ac:dyDescent="0.25">
      <c r="B85" s="47"/>
      <c r="C85" s="47"/>
      <c r="D85" s="47"/>
      <c r="E85" s="47"/>
      <c r="F85" s="54"/>
      <c r="G85" s="54"/>
      <c r="H85" s="36"/>
    </row>
    <row r="86" spans="1:8" x14ac:dyDescent="0.25">
      <c r="B86" s="47"/>
      <c r="C86" s="47"/>
      <c r="D86" s="47"/>
      <c r="E86" s="47"/>
      <c r="F86" s="54"/>
      <c r="G86" s="54"/>
      <c r="H86" s="36"/>
    </row>
    <row r="87" spans="1:8" x14ac:dyDescent="0.25">
      <c r="B87" s="47"/>
      <c r="C87" s="47"/>
      <c r="D87" s="47"/>
      <c r="E87" s="47"/>
      <c r="F87" s="54"/>
      <c r="G87" s="54"/>
      <c r="H87" s="36"/>
    </row>
    <row r="88" spans="1:8" x14ac:dyDescent="0.25">
      <c r="B88" s="47"/>
      <c r="C88" s="47"/>
      <c r="D88" s="47"/>
      <c r="E88" s="47"/>
      <c r="F88" s="54"/>
      <c r="G88" s="54"/>
      <c r="H88" s="36"/>
    </row>
    <row r="89" spans="1:8" x14ac:dyDescent="0.25">
      <c r="B89" s="47"/>
      <c r="C89" s="47"/>
      <c r="D89" s="47"/>
      <c r="E89" s="47"/>
      <c r="F89" s="54"/>
      <c r="G89" s="54"/>
      <c r="H89" s="36"/>
    </row>
    <row r="90" spans="1:8" x14ac:dyDescent="0.25">
      <c r="B90" s="47"/>
      <c r="C90" s="66"/>
      <c r="D90" s="47"/>
      <c r="E90" s="47"/>
      <c r="F90" s="54"/>
      <c r="G90" s="54"/>
      <c r="H90" s="36"/>
    </row>
    <row r="91" spans="1:8" x14ac:dyDescent="0.25">
      <c r="B91" s="47"/>
      <c r="C91" s="66"/>
      <c r="D91" s="47"/>
      <c r="E91" s="47"/>
      <c r="F91" s="54"/>
      <c r="G91" s="54"/>
      <c r="H91" s="36"/>
    </row>
    <row r="92" spans="1:8" x14ac:dyDescent="0.25">
      <c r="B92" s="47"/>
      <c r="C92" s="47"/>
      <c r="D92" s="47"/>
      <c r="E92" s="47"/>
      <c r="F92" s="54"/>
      <c r="G92" s="54"/>
      <c r="H92" s="36"/>
    </row>
    <row r="93" spans="1:8" x14ac:dyDescent="0.25">
      <c r="A93" s="54"/>
      <c r="B93" s="54"/>
      <c r="C93" s="54"/>
      <c r="D93" s="54"/>
      <c r="E93" s="54"/>
      <c r="F93" s="54"/>
      <c r="G93" s="54"/>
      <c r="H93" s="54"/>
    </row>
    <row r="94" spans="1:8" x14ac:dyDescent="0.25">
      <c r="A94" s="54"/>
      <c r="B94" s="54"/>
      <c r="C94" s="54"/>
      <c r="D94" s="54"/>
      <c r="E94" s="54"/>
      <c r="F94" s="54"/>
      <c r="G94" s="54"/>
      <c r="H94" s="54"/>
    </row>
    <row r="95" spans="1:8" x14ac:dyDescent="0.25">
      <c r="A95" s="54"/>
      <c r="B95" s="68"/>
      <c r="C95" s="69"/>
      <c r="D95" s="75"/>
      <c r="E95" s="75"/>
      <c r="F95" s="75"/>
      <c r="G95" s="75"/>
      <c r="H95" s="53"/>
    </row>
    <row r="96" spans="1:8" x14ac:dyDescent="0.25">
      <c r="A96" s="54"/>
      <c r="B96" s="70"/>
      <c r="C96" s="70"/>
      <c r="D96" s="76"/>
      <c r="E96" s="76"/>
      <c r="F96" s="76"/>
      <c r="G96" s="76"/>
      <c r="H96" s="71"/>
    </row>
    <row r="97" spans="1:8" ht="17.25" x14ac:dyDescent="0.25">
      <c r="A97" s="54"/>
      <c r="B97" s="54"/>
      <c r="C97" s="54"/>
      <c r="D97" s="95"/>
      <c r="E97" s="95"/>
      <c r="F97" s="95"/>
      <c r="G97" s="95"/>
      <c r="H97" s="72"/>
    </row>
    <row r="98" spans="1:8" ht="17.25" x14ac:dyDescent="0.25">
      <c r="A98" s="54"/>
      <c r="B98" s="95"/>
      <c r="C98" s="73"/>
      <c r="D98" s="95"/>
      <c r="E98" s="95"/>
      <c r="F98" s="95"/>
      <c r="G98" s="95"/>
      <c r="H98" s="95"/>
    </row>
    <row r="99" spans="1:8" x14ac:dyDescent="0.25">
      <c r="A99" s="54"/>
      <c r="B99" s="47"/>
      <c r="C99" s="47"/>
      <c r="D99" s="47"/>
      <c r="E99" s="47"/>
      <c r="F99" s="54"/>
      <c r="G99" s="54"/>
      <c r="H99" s="36"/>
    </row>
    <row r="100" spans="1:8" x14ac:dyDescent="0.25">
      <c r="A100" s="54"/>
      <c r="B100" s="47"/>
      <c r="C100" s="47"/>
      <c r="D100" s="47"/>
      <c r="E100" s="47"/>
      <c r="F100" s="54"/>
      <c r="G100" s="54"/>
      <c r="H100" s="36"/>
    </row>
    <row r="101" spans="1:8" x14ac:dyDescent="0.25">
      <c r="A101" s="54"/>
      <c r="B101" s="47"/>
      <c r="C101" s="47"/>
      <c r="D101" s="47"/>
      <c r="E101" s="47"/>
      <c r="F101" s="54"/>
      <c r="G101" s="54"/>
      <c r="H101" s="36"/>
    </row>
    <row r="102" spans="1:8" x14ac:dyDescent="0.25">
      <c r="A102" s="54"/>
      <c r="B102" s="47"/>
      <c r="C102" s="47"/>
      <c r="D102" s="47"/>
      <c r="E102" s="47"/>
      <c r="F102" s="54"/>
      <c r="G102" s="54"/>
      <c r="H102" s="36"/>
    </row>
    <row r="103" spans="1:8" x14ac:dyDescent="0.25">
      <c r="A103" s="54"/>
      <c r="B103" s="47"/>
      <c r="C103" s="47"/>
      <c r="D103" s="47"/>
      <c r="E103" s="47"/>
      <c r="F103" s="54"/>
      <c r="G103" s="54"/>
      <c r="H103" s="36"/>
    </row>
    <row r="104" spans="1:8" x14ac:dyDescent="0.25">
      <c r="A104" s="54"/>
      <c r="B104" s="47"/>
      <c r="C104" s="66"/>
      <c r="D104" s="47"/>
      <c r="E104" s="47"/>
      <c r="F104" s="54"/>
      <c r="G104" s="54"/>
      <c r="H104" s="36"/>
    </row>
    <row r="105" spans="1:8" x14ac:dyDescent="0.25">
      <c r="A105" s="54"/>
      <c r="B105" s="47"/>
      <c r="C105" s="66"/>
      <c r="D105" s="47"/>
      <c r="E105" s="47"/>
      <c r="F105" s="54"/>
      <c r="G105" s="54"/>
      <c r="H105" s="36"/>
    </row>
    <row r="106" spans="1:8" x14ac:dyDescent="0.25">
      <c r="A106" s="54"/>
      <c r="B106" s="47"/>
      <c r="C106" s="47"/>
      <c r="D106" s="47"/>
      <c r="E106" s="47"/>
      <c r="F106" s="54"/>
      <c r="G106" s="54"/>
      <c r="H106" s="36"/>
    </row>
    <row r="107" spans="1:8" x14ac:dyDescent="0.25">
      <c r="A107" s="54"/>
      <c r="B107" s="54"/>
      <c r="C107" s="54"/>
      <c r="D107" s="54"/>
      <c r="E107" s="54"/>
      <c r="F107" s="54"/>
      <c r="G107" s="54"/>
      <c r="H107" s="54"/>
    </row>
    <row r="108" spans="1:8" x14ac:dyDescent="0.25">
      <c r="A108" s="54"/>
      <c r="B108" s="54"/>
      <c r="C108" s="54"/>
      <c r="D108" s="54"/>
      <c r="E108" s="54"/>
      <c r="F108" s="54"/>
      <c r="G108" s="54"/>
      <c r="H108" s="54"/>
    </row>
    <row r="109" spans="1:8" x14ac:dyDescent="0.25">
      <c r="A109" s="54"/>
      <c r="B109" s="54"/>
      <c r="C109" s="54"/>
      <c r="D109" s="54"/>
      <c r="E109" s="54"/>
      <c r="F109" s="54"/>
      <c r="G109" s="54"/>
      <c r="H109" s="54"/>
    </row>
    <row r="110" spans="1:8" x14ac:dyDescent="0.25">
      <c r="A110" s="54"/>
      <c r="B110" s="54"/>
      <c r="C110" s="54"/>
      <c r="D110" s="54"/>
      <c r="E110" s="54"/>
      <c r="F110" s="54"/>
      <c r="G110" s="54"/>
      <c r="H110" s="54"/>
    </row>
    <row r="111" spans="1:8" x14ac:dyDescent="0.25">
      <c r="A111" s="54"/>
      <c r="B111" s="54"/>
      <c r="C111" s="54"/>
      <c r="D111" s="54"/>
      <c r="E111" s="54"/>
      <c r="F111" s="54"/>
      <c r="G111" s="54"/>
      <c r="H111" s="54"/>
    </row>
    <row r="112" spans="1:8" x14ac:dyDescent="0.25">
      <c r="A112" s="54"/>
      <c r="B112" s="54"/>
      <c r="C112" s="54"/>
      <c r="D112" s="54"/>
      <c r="E112" s="54"/>
      <c r="F112" s="54"/>
      <c r="G112" s="54"/>
      <c r="H112" s="54"/>
    </row>
    <row r="113" spans="1:8" x14ac:dyDescent="0.25">
      <c r="A113" s="54"/>
      <c r="B113" s="54"/>
      <c r="C113" s="54"/>
      <c r="D113" s="54"/>
      <c r="E113" s="54"/>
      <c r="F113" s="54"/>
      <c r="G113" s="54"/>
      <c r="H113" s="54"/>
    </row>
  </sheetData>
  <mergeCells count="14">
    <mergeCell ref="O5:P5"/>
    <mergeCell ref="Q5:R5"/>
    <mergeCell ref="C6:D6"/>
    <mergeCell ref="E6:F6"/>
    <mergeCell ref="G6:H6"/>
    <mergeCell ref="I6:J6"/>
    <mergeCell ref="K5:L5"/>
    <mergeCell ref="M17:N17"/>
    <mergeCell ref="A1:D1"/>
    <mergeCell ref="C5:D5"/>
    <mergeCell ref="E5:F5"/>
    <mergeCell ref="G5:H5"/>
    <mergeCell ref="I5:J5"/>
    <mergeCell ref="M5:N5"/>
  </mergeCells>
  <pageMargins left="0.7" right="0.7" top="0.75" bottom="0.75" header="0.3" footer="0.3"/>
  <pageSetup orientation="portrait" r:id="rId1"/>
  <headerFooter>
    <oddHeader>&amp;L&amp;"Calibri"&amp;12&amp;K00B294Proprietary&amp;1#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66"/>
  <sheetViews>
    <sheetView topLeftCell="A16" zoomScale="130" zoomScaleNormal="130" workbookViewId="0">
      <selection activeCell="D24" sqref="D24:H24"/>
    </sheetView>
  </sheetViews>
  <sheetFormatPr defaultColWidth="8.85546875" defaultRowHeight="15" x14ac:dyDescent="0.25"/>
  <cols>
    <col min="4" max="4" width="11.5703125" bestFit="1" customWidth="1"/>
    <col min="5" max="5" width="12.140625" customWidth="1"/>
    <col min="6" max="6" width="22.42578125" bestFit="1" customWidth="1"/>
    <col min="7" max="7" width="11.140625" bestFit="1" customWidth="1"/>
    <col min="8" max="8" width="11.42578125" bestFit="1" customWidth="1"/>
    <col min="9" max="9" width="12.140625" bestFit="1" customWidth="1"/>
    <col min="10" max="10" width="10.42578125" bestFit="1" customWidth="1"/>
    <col min="11" max="11" width="18.140625" bestFit="1" customWidth="1"/>
    <col min="12" max="12" width="11.140625" bestFit="1" customWidth="1"/>
    <col min="13" max="13" width="12.140625" bestFit="1" customWidth="1"/>
    <col min="14" max="14" width="10.42578125" bestFit="1" customWidth="1"/>
    <col min="15" max="15" width="11.140625" bestFit="1" customWidth="1"/>
    <col min="16" max="16" width="11.28515625" customWidth="1"/>
    <col min="17" max="17" width="7.28515625" customWidth="1"/>
    <col min="18" max="18" width="8" bestFit="1" customWidth="1"/>
    <col min="19" max="19" width="9.28515625" bestFit="1" customWidth="1"/>
    <col min="20" max="20" width="11.5703125" bestFit="1" customWidth="1"/>
    <col min="21" max="21" width="12.140625" bestFit="1" customWidth="1"/>
    <col min="22" max="22" width="10.42578125" bestFit="1" customWidth="1"/>
    <col min="23" max="23" width="11.140625" bestFit="1" customWidth="1"/>
    <col min="24" max="24" width="12.140625" bestFit="1" customWidth="1"/>
    <col min="25" max="25" width="10.42578125" bestFit="1" customWidth="1"/>
    <col min="26" max="26" width="11.140625" bestFit="1" customWidth="1"/>
    <col min="27" max="27" width="9.28515625" bestFit="1" customWidth="1"/>
    <col min="31" max="32" width="12.140625" bestFit="1" customWidth="1"/>
    <col min="33" max="33" width="10.42578125" bestFit="1" customWidth="1"/>
    <col min="34" max="34" width="11.140625" bestFit="1" customWidth="1"/>
  </cols>
  <sheetData>
    <row r="1" spans="1:35" x14ac:dyDescent="0.25">
      <c r="A1" t="s">
        <v>31</v>
      </c>
    </row>
    <row r="2" spans="1:35" x14ac:dyDescent="0.25">
      <c r="H2" s="2" t="s">
        <v>45</v>
      </c>
      <c r="L2" s="2" t="s">
        <v>46</v>
      </c>
    </row>
    <row r="3" spans="1:35" x14ac:dyDescent="0.25">
      <c r="H3" s="26" t="s">
        <v>47</v>
      </c>
      <c r="L3" s="27" t="s">
        <v>48</v>
      </c>
      <c r="M3" s="27"/>
      <c r="S3" s="27"/>
      <c r="T3" s="27"/>
    </row>
    <row r="4" spans="1:35" x14ac:dyDescent="0.25">
      <c r="H4" s="27" t="s">
        <v>50</v>
      </c>
      <c r="L4" s="27" t="s">
        <v>48</v>
      </c>
      <c r="M4" s="27"/>
      <c r="S4" s="27"/>
      <c r="T4" s="27"/>
    </row>
    <row r="5" spans="1:35" x14ac:dyDescent="0.25">
      <c r="H5" s="25" t="s">
        <v>49</v>
      </c>
      <c r="L5" s="39" t="s">
        <v>52</v>
      </c>
      <c r="M5" s="39"/>
      <c r="S5" s="39"/>
      <c r="T5" s="39"/>
    </row>
    <row r="6" spans="1:35" x14ac:dyDescent="0.25">
      <c r="H6" s="25" t="s">
        <v>51</v>
      </c>
      <c r="L6" s="39" t="s">
        <v>52</v>
      </c>
      <c r="M6" s="39"/>
      <c r="S6" s="39"/>
      <c r="T6" s="39"/>
    </row>
    <row r="7" spans="1:35" x14ac:dyDescent="0.25">
      <c r="L7" s="32"/>
      <c r="M7" s="31"/>
      <c r="N7" s="31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</row>
    <row r="8" spans="1:35" x14ac:dyDescent="0.25">
      <c r="L8" s="28"/>
      <c r="M8" s="28"/>
      <c r="N8" s="30"/>
      <c r="AB8" s="5"/>
      <c r="AC8" s="5"/>
      <c r="AD8" s="5"/>
      <c r="AE8" s="5"/>
      <c r="AF8" s="5"/>
      <c r="AG8" s="5"/>
      <c r="AH8" s="5"/>
      <c r="AI8" s="5"/>
    </row>
    <row r="9" spans="1:35" x14ac:dyDescent="0.25">
      <c r="H9" t="s">
        <v>74</v>
      </c>
      <c r="L9" s="28"/>
      <c r="M9" s="28"/>
      <c r="N9" s="30"/>
      <c r="AB9" s="5"/>
      <c r="AC9" s="5"/>
      <c r="AD9" s="5"/>
      <c r="AE9" s="5"/>
      <c r="AF9" s="5"/>
      <c r="AG9" s="5"/>
      <c r="AH9" s="5"/>
      <c r="AI9" s="5"/>
    </row>
    <row r="10" spans="1:35" x14ac:dyDescent="0.25">
      <c r="A10" t="s">
        <v>32</v>
      </c>
      <c r="H10" s="105"/>
      <c r="I10" t="s">
        <v>75</v>
      </c>
      <c r="L10" s="28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5"/>
      <c r="AC10" s="5"/>
      <c r="AD10" s="5"/>
      <c r="AE10" s="5"/>
      <c r="AF10" s="5"/>
      <c r="AG10" s="5"/>
      <c r="AH10" s="5"/>
      <c r="AI10" s="5"/>
    </row>
    <row r="11" spans="1:35" x14ac:dyDescent="0.25">
      <c r="H11" s="108"/>
      <c r="I11" t="s">
        <v>76</v>
      </c>
      <c r="L11" s="28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5"/>
      <c r="AC11" s="5"/>
      <c r="AD11" s="5"/>
      <c r="AE11" s="5"/>
      <c r="AF11" s="5"/>
      <c r="AG11" s="5"/>
      <c r="AH11" s="5"/>
      <c r="AI11" s="5"/>
    </row>
    <row r="12" spans="1:35" x14ac:dyDescent="0.25"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5"/>
      <c r="AC12" s="5"/>
      <c r="AD12" s="5"/>
      <c r="AE12" s="5"/>
      <c r="AF12" s="5"/>
      <c r="AG12" s="5"/>
      <c r="AH12" s="5"/>
      <c r="AI12" s="5"/>
    </row>
    <row r="13" spans="1:35" x14ac:dyDescent="0.25">
      <c r="D13" s="5"/>
      <c r="E13" s="5"/>
      <c r="F13" s="5"/>
      <c r="G13" s="5"/>
      <c r="H13" s="5"/>
      <c r="I13" s="5"/>
      <c r="J13" s="5"/>
      <c r="K13" s="5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5"/>
      <c r="AC13" s="5"/>
      <c r="AD13" s="5"/>
      <c r="AE13" s="5"/>
      <c r="AF13" s="5"/>
      <c r="AG13" s="5"/>
      <c r="AH13" s="5"/>
      <c r="AI13" s="5"/>
    </row>
    <row r="14" spans="1:35" x14ac:dyDescent="0.25">
      <c r="D14" s="5"/>
      <c r="E14" s="5"/>
      <c r="F14" s="5"/>
      <c r="G14" s="5"/>
      <c r="H14" s="5"/>
      <c r="I14" s="5"/>
      <c r="J14" s="5"/>
      <c r="K14" s="5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</row>
    <row r="15" spans="1:35" x14ac:dyDescent="0.25">
      <c r="D15" s="5"/>
      <c r="E15" s="5"/>
      <c r="F15" s="5"/>
      <c r="G15" s="5"/>
      <c r="H15" s="5"/>
      <c r="I15" s="5"/>
      <c r="J15" s="5"/>
      <c r="K15" s="5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</row>
    <row r="16" spans="1:35" x14ac:dyDescent="0.25">
      <c r="D16" s="5"/>
      <c r="E16" s="5"/>
      <c r="F16" s="5"/>
      <c r="G16" s="5"/>
      <c r="H16" s="5"/>
      <c r="I16" s="5"/>
      <c r="J16" s="5"/>
      <c r="K16" s="5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</row>
    <row r="17" spans="1:37" x14ac:dyDescent="0.25">
      <c r="D17" s="5"/>
      <c r="E17" s="5"/>
      <c r="F17" s="5"/>
      <c r="G17" s="5"/>
      <c r="H17" s="5"/>
      <c r="I17" s="5"/>
      <c r="J17" s="5"/>
      <c r="K17" s="5"/>
      <c r="L17" s="40"/>
      <c r="M17" s="40"/>
      <c r="N17" s="40"/>
      <c r="O17" s="40"/>
      <c r="P17" s="40"/>
      <c r="Q17" s="40"/>
      <c r="R17" s="40"/>
      <c r="S17" s="40"/>
      <c r="T17" s="40"/>
      <c r="U17" s="40"/>
    </row>
    <row r="18" spans="1:37" x14ac:dyDescent="0.25">
      <c r="D18" s="5"/>
      <c r="E18" s="5"/>
      <c r="F18" s="5"/>
      <c r="G18" s="5"/>
      <c r="H18" s="5"/>
      <c r="I18" s="62"/>
      <c r="J18" s="5"/>
      <c r="K18" s="5"/>
      <c r="L18" s="40"/>
      <c r="M18" s="40"/>
      <c r="N18" s="40"/>
      <c r="O18" s="40"/>
      <c r="P18" s="40"/>
      <c r="Q18" s="40"/>
      <c r="R18" s="40"/>
      <c r="S18" s="40"/>
      <c r="T18" s="40"/>
      <c r="U18" s="40"/>
    </row>
    <row r="19" spans="1:37" x14ac:dyDescent="0.25">
      <c r="D19" s="5"/>
      <c r="E19" s="5"/>
      <c r="F19" s="5"/>
      <c r="G19" s="5"/>
      <c r="H19" s="5"/>
      <c r="I19" s="5"/>
      <c r="J19" s="5"/>
      <c r="K19" s="5"/>
      <c r="L19" s="40"/>
      <c r="M19" s="40"/>
      <c r="N19" s="40"/>
      <c r="O19" s="40"/>
      <c r="P19" s="40"/>
      <c r="Q19" s="40"/>
      <c r="R19" s="40"/>
      <c r="S19" s="40"/>
      <c r="T19" s="40"/>
      <c r="U19" s="40"/>
    </row>
    <row r="20" spans="1:37" x14ac:dyDescent="0.25">
      <c r="D20" s="5"/>
      <c r="E20" s="5"/>
      <c r="F20" s="63"/>
      <c r="G20" s="10"/>
      <c r="H20" s="32"/>
      <c r="I20" s="32"/>
      <c r="J20" s="32"/>
      <c r="K20" s="31"/>
      <c r="L20" s="40"/>
      <c r="M20" s="40"/>
      <c r="N20" s="40"/>
      <c r="O20" s="40"/>
      <c r="P20" s="40"/>
      <c r="Q20" s="40"/>
      <c r="R20" s="40"/>
      <c r="S20" s="40"/>
      <c r="T20" s="40"/>
      <c r="U20" s="40"/>
    </row>
    <row r="21" spans="1:37" x14ac:dyDescent="0.25">
      <c r="B21" s="22" t="s">
        <v>17</v>
      </c>
      <c r="I21" s="64"/>
      <c r="L21" s="40"/>
      <c r="M21" s="40"/>
      <c r="N21" s="40"/>
      <c r="O21" s="40"/>
      <c r="P21" s="40"/>
      <c r="Q21" s="40"/>
      <c r="R21" s="40"/>
      <c r="S21" s="40"/>
      <c r="T21" s="40"/>
      <c r="U21" s="40"/>
    </row>
    <row r="22" spans="1:37" x14ac:dyDescent="0.25">
      <c r="I22" s="20"/>
      <c r="J22" s="50"/>
      <c r="K22" s="50"/>
      <c r="L22" s="50"/>
      <c r="M22" s="50"/>
      <c r="N22" s="50"/>
      <c r="O22" s="50"/>
      <c r="P22" s="50"/>
    </row>
    <row r="23" spans="1:37" x14ac:dyDescent="0.25">
      <c r="A23" s="24"/>
      <c r="B23" s="21" t="s">
        <v>33</v>
      </c>
      <c r="C23" s="2" t="s">
        <v>34</v>
      </c>
      <c r="D23" s="147" t="s">
        <v>38</v>
      </c>
      <c r="E23" s="147"/>
      <c r="F23" s="147"/>
      <c r="G23" s="147"/>
      <c r="H23" s="14"/>
      <c r="I23" s="20"/>
      <c r="J23" s="58" t="s">
        <v>73</v>
      </c>
      <c r="K23" s="50" t="s">
        <v>36</v>
      </c>
      <c r="L23" s="142" t="s">
        <v>39</v>
      </c>
      <c r="M23" s="142"/>
      <c r="N23" s="142"/>
      <c r="O23" s="142"/>
      <c r="P23" s="21"/>
    </row>
    <row r="24" spans="1:37" x14ac:dyDescent="0.25">
      <c r="A24" s="23"/>
      <c r="B24" s="15">
        <f>23</f>
        <v>23</v>
      </c>
      <c r="C24" s="15">
        <f>77</f>
        <v>77</v>
      </c>
      <c r="D24" s="148" t="s">
        <v>40</v>
      </c>
      <c r="E24" s="148"/>
      <c r="F24" s="148"/>
      <c r="G24" s="148"/>
      <c r="H24" s="148"/>
      <c r="I24" s="47"/>
      <c r="J24" s="59">
        <f>39.6</f>
        <v>39.6</v>
      </c>
      <c r="K24" s="59">
        <f>60.4</f>
        <v>60.4</v>
      </c>
      <c r="L24" s="145" t="s">
        <v>37</v>
      </c>
      <c r="M24" s="145"/>
      <c r="N24" s="145"/>
      <c r="O24" s="145"/>
      <c r="P24" s="59"/>
      <c r="AB24" s="49"/>
      <c r="AJ24" s="50"/>
      <c r="AK24" s="19"/>
    </row>
    <row r="25" spans="1:37" ht="17.25" x14ac:dyDescent="0.25">
      <c r="A25" s="16"/>
      <c r="B25" s="100"/>
      <c r="D25" s="16" t="s">
        <v>26</v>
      </c>
      <c r="E25" s="16" t="s">
        <v>27</v>
      </c>
      <c r="F25" s="16" t="s">
        <v>67</v>
      </c>
      <c r="G25" s="16" t="s">
        <v>28</v>
      </c>
      <c r="H25" s="17" t="s">
        <v>42</v>
      </c>
      <c r="I25" s="47"/>
      <c r="L25" s="96" t="s">
        <v>26</v>
      </c>
      <c r="M25" s="96" t="s">
        <v>27</v>
      </c>
      <c r="N25" s="16" t="s">
        <v>67</v>
      </c>
      <c r="O25" s="96" t="s">
        <v>28</v>
      </c>
      <c r="P25" s="99" t="s">
        <v>58</v>
      </c>
      <c r="AB25" s="49"/>
      <c r="AJ25" s="50"/>
      <c r="AK25" s="19"/>
    </row>
    <row r="26" spans="1:37" ht="18" x14ac:dyDescent="0.25">
      <c r="A26" s="16"/>
      <c r="B26" s="16"/>
      <c r="C26" s="17" t="s">
        <v>41</v>
      </c>
      <c r="D26" s="16" t="s">
        <v>22</v>
      </c>
      <c r="E26" s="16" t="s">
        <v>23</v>
      </c>
      <c r="F26" s="16" t="s">
        <v>24</v>
      </c>
      <c r="G26" s="16" t="s">
        <v>24</v>
      </c>
      <c r="H26" s="18" t="s">
        <v>25</v>
      </c>
      <c r="I26" s="47"/>
      <c r="J26" s="95"/>
      <c r="K26" s="65" t="s">
        <v>57</v>
      </c>
      <c r="L26" s="95" t="s">
        <v>29</v>
      </c>
      <c r="M26" s="95" t="s">
        <v>30</v>
      </c>
      <c r="N26" s="16" t="s">
        <v>24</v>
      </c>
      <c r="O26" s="95" t="s">
        <v>24</v>
      </c>
      <c r="P26" s="95" t="s">
        <v>25</v>
      </c>
      <c r="Q26" s="47"/>
      <c r="AB26" s="52"/>
      <c r="AJ26" s="50"/>
      <c r="AK26" s="19"/>
    </row>
    <row r="27" spans="1:37" x14ac:dyDescent="0.25">
      <c r="A27" s="47"/>
      <c r="B27" s="46"/>
      <c r="C27" s="47" t="s">
        <v>59</v>
      </c>
      <c r="D27" s="46">
        <v>54.3</v>
      </c>
      <c r="E27" s="46">
        <v>56.1</v>
      </c>
      <c r="F27" s="37">
        <f>D27*($B$24/100)+E27*($C$24/100)</f>
        <v>55.686000000000007</v>
      </c>
      <c r="G27" s="48">
        <v>48.725000000000001</v>
      </c>
      <c r="H27" s="47">
        <v>4.45</v>
      </c>
      <c r="J27" s="47"/>
      <c r="K27" s="47" t="s">
        <v>59</v>
      </c>
      <c r="L27" s="47">
        <v>53.3</v>
      </c>
      <c r="M27" s="47">
        <v>57.7</v>
      </c>
      <c r="N27" s="48">
        <f t="shared" ref="N27:N34" si="0">L27*($J$24/100)+M27*($K$24/100)</f>
        <v>55.957599999999999</v>
      </c>
      <c r="O27" s="48">
        <v>48.747599999999998</v>
      </c>
      <c r="P27" s="47">
        <v>4.2300000000000004</v>
      </c>
      <c r="AB27" s="52"/>
      <c r="AJ27" s="50"/>
      <c r="AK27" s="19"/>
    </row>
    <row r="28" spans="1:37" x14ac:dyDescent="0.25">
      <c r="A28" s="51"/>
      <c r="B28" s="46"/>
      <c r="C28" s="47" t="s">
        <v>66</v>
      </c>
      <c r="D28" s="46">
        <v>0.8</v>
      </c>
      <c r="E28" s="46">
        <v>17.899999999999999</v>
      </c>
      <c r="F28" s="37">
        <f t="shared" ref="F28:F34" si="1">D28*($B$24/100)+E28*($C$24/100)</f>
        <v>13.966999999999999</v>
      </c>
      <c r="G28" s="48">
        <v>7.5733199999999998</v>
      </c>
      <c r="H28" s="47">
        <v>4.9000000000000004</v>
      </c>
      <c r="J28" s="47"/>
      <c r="K28" s="47" t="s">
        <v>66</v>
      </c>
      <c r="L28" s="47">
        <v>10.8</v>
      </c>
      <c r="M28" s="47">
        <v>3.1</v>
      </c>
      <c r="N28" s="48">
        <f t="shared" si="0"/>
        <v>6.1492000000000004</v>
      </c>
      <c r="O28" s="48">
        <v>5.3842299999999996</v>
      </c>
      <c r="P28" s="47">
        <v>4.6900000000000004</v>
      </c>
      <c r="AB28" s="52"/>
      <c r="AJ28" s="50"/>
      <c r="AK28" s="19"/>
    </row>
    <row r="29" spans="1:37" x14ac:dyDescent="0.25">
      <c r="A29" s="50"/>
      <c r="B29" s="46"/>
      <c r="C29" s="47" t="s">
        <v>65</v>
      </c>
      <c r="D29" s="46">
        <v>7.1</v>
      </c>
      <c r="E29" s="46">
        <v>52.1</v>
      </c>
      <c r="F29" s="37">
        <f t="shared" si="1"/>
        <v>41.750000000000007</v>
      </c>
      <c r="G29" s="48">
        <v>17.993200000000002</v>
      </c>
      <c r="H29" s="47">
        <v>1.76</v>
      </c>
      <c r="I29" s="47"/>
      <c r="J29" s="47"/>
      <c r="K29" s="47" t="s">
        <v>65</v>
      </c>
      <c r="L29" s="47">
        <v>12.5</v>
      </c>
      <c r="M29" s="47">
        <v>13.9</v>
      </c>
      <c r="N29" s="48">
        <f t="shared" si="0"/>
        <v>13.345600000000001</v>
      </c>
      <c r="O29" s="101">
        <v>10.996600000000001</v>
      </c>
      <c r="P29" s="47">
        <v>1.68</v>
      </c>
      <c r="AB29" s="52"/>
      <c r="AJ29" s="50"/>
      <c r="AK29" s="19"/>
    </row>
    <row r="30" spans="1:37" x14ac:dyDescent="0.25">
      <c r="A30" s="50"/>
      <c r="B30" s="46"/>
      <c r="C30" s="47" t="s">
        <v>64</v>
      </c>
      <c r="D30" s="46">
        <v>9.6999999999999993</v>
      </c>
      <c r="E30" s="46">
        <v>11.8</v>
      </c>
      <c r="F30" s="37">
        <f>D30*($B$24/100)+E30*($C$24/100)</f>
        <v>11.317</v>
      </c>
      <c r="G30" s="48">
        <v>9.1227999999999998</v>
      </c>
      <c r="H30" s="47">
        <v>1.91</v>
      </c>
      <c r="J30" s="47"/>
      <c r="K30" s="47" t="s">
        <v>64</v>
      </c>
      <c r="L30" s="47">
        <v>52</v>
      </c>
      <c r="M30" s="47">
        <v>5.8</v>
      </c>
      <c r="N30" s="48">
        <f t="shared" si="0"/>
        <v>24.095200000000002</v>
      </c>
      <c r="O30" s="48">
        <v>28.025400000000001</v>
      </c>
      <c r="P30" s="47">
        <v>1.99</v>
      </c>
      <c r="AB30" s="49"/>
      <c r="AJ30" s="50"/>
      <c r="AK30" s="19"/>
    </row>
    <row r="31" spans="1:37" x14ac:dyDescent="0.25">
      <c r="A31" s="50"/>
      <c r="B31" s="46"/>
      <c r="C31" s="47" t="s">
        <v>63</v>
      </c>
      <c r="D31" s="46">
        <v>4.3</v>
      </c>
      <c r="E31" s="46">
        <v>0.7</v>
      </c>
      <c r="F31" s="37">
        <f t="shared" si="1"/>
        <v>1.528</v>
      </c>
      <c r="G31" s="48">
        <v>2.95248</v>
      </c>
      <c r="H31" s="47">
        <v>1.63</v>
      </c>
      <c r="J31" s="47"/>
      <c r="K31" s="47" t="s">
        <v>63</v>
      </c>
      <c r="L31" s="47">
        <v>-0.2</v>
      </c>
      <c r="M31" s="47">
        <v>-2</v>
      </c>
      <c r="N31" s="48">
        <f t="shared" si="0"/>
        <v>-1.2871999999999999</v>
      </c>
      <c r="O31" s="36">
        <v>-0.77488800000000002</v>
      </c>
      <c r="P31" s="47">
        <v>1.41</v>
      </c>
      <c r="AB31" s="49"/>
      <c r="AJ31" s="50"/>
      <c r="AK31" s="19"/>
    </row>
    <row r="32" spans="1:37" x14ac:dyDescent="0.25">
      <c r="A32" s="50"/>
      <c r="B32" s="46"/>
      <c r="C32" s="66" t="s">
        <v>62</v>
      </c>
      <c r="D32" s="46">
        <v>-2.2000000000000002</v>
      </c>
      <c r="E32" s="46">
        <v>0.2</v>
      </c>
      <c r="F32" s="37">
        <f t="shared" si="1"/>
        <v>-0.35200000000000009</v>
      </c>
      <c r="G32" s="48">
        <v>-1.10131</v>
      </c>
      <c r="H32" s="47">
        <v>1.49</v>
      </c>
      <c r="J32" s="47"/>
      <c r="K32" s="66" t="s">
        <v>62</v>
      </c>
      <c r="L32" s="47">
        <v>0.7</v>
      </c>
      <c r="M32" s="47">
        <v>2.9</v>
      </c>
      <c r="N32" s="48">
        <f t="shared" si="0"/>
        <v>2.0287999999999999</v>
      </c>
      <c r="O32" s="101">
        <v>1.5603</v>
      </c>
      <c r="P32" s="47">
        <v>1.69</v>
      </c>
      <c r="AB32" s="50"/>
      <c r="AJ32" s="50"/>
    </row>
    <row r="33" spans="1:36" x14ac:dyDescent="0.25">
      <c r="A33" s="50"/>
      <c r="B33" s="46"/>
      <c r="C33" s="66" t="s">
        <v>60</v>
      </c>
      <c r="D33" s="46">
        <v>4.5</v>
      </c>
      <c r="E33" s="46">
        <v>1.2</v>
      </c>
      <c r="F33" s="37">
        <f t="shared" si="1"/>
        <v>1.9590000000000001</v>
      </c>
      <c r="G33" s="48">
        <v>3.04583</v>
      </c>
      <c r="H33" s="47">
        <v>3.38</v>
      </c>
      <c r="J33" s="47"/>
      <c r="K33" s="66" t="s">
        <v>60</v>
      </c>
      <c r="L33" s="47">
        <v>-0.3</v>
      </c>
      <c r="M33" s="47">
        <v>-0.3</v>
      </c>
      <c r="N33" s="48">
        <f t="shared" si="0"/>
        <v>-0.3</v>
      </c>
      <c r="O33" s="36">
        <v>-6.3347200000000006E-2</v>
      </c>
      <c r="P33" s="47">
        <v>3.4</v>
      </c>
      <c r="AB33" s="50"/>
      <c r="AJ33" s="50"/>
    </row>
    <row r="34" spans="1:36" x14ac:dyDescent="0.25">
      <c r="A34" s="50"/>
      <c r="B34" s="46"/>
      <c r="C34" s="47" t="s">
        <v>61</v>
      </c>
      <c r="D34" s="46">
        <v>-0.4</v>
      </c>
      <c r="E34" s="46">
        <v>-0.1</v>
      </c>
      <c r="F34" s="37">
        <f t="shared" si="1"/>
        <v>-0.16900000000000004</v>
      </c>
      <c r="G34" s="36">
        <v>-0.10774</v>
      </c>
      <c r="H34" s="47">
        <v>3.74</v>
      </c>
      <c r="J34" s="47"/>
      <c r="K34" s="47" t="s">
        <v>61</v>
      </c>
      <c r="L34" s="47">
        <v>1.5</v>
      </c>
      <c r="M34" s="47">
        <v>3.8</v>
      </c>
      <c r="N34" s="48">
        <f t="shared" si="0"/>
        <v>2.8891999999999998</v>
      </c>
      <c r="O34" s="48">
        <v>2.1242899999999998</v>
      </c>
      <c r="P34" s="47">
        <v>3.81</v>
      </c>
      <c r="AB34" s="50"/>
      <c r="AJ34" s="50"/>
    </row>
    <row r="35" spans="1:36" ht="28.5" customHeight="1" x14ac:dyDescent="0.25">
      <c r="A35" s="53"/>
      <c r="B35" s="50"/>
      <c r="C35" s="50"/>
      <c r="D35" s="50"/>
      <c r="E35" s="50"/>
      <c r="F35" s="50"/>
      <c r="G35" s="50"/>
      <c r="H35" s="50"/>
      <c r="I35" s="67"/>
      <c r="N35" s="29"/>
      <c r="O35" s="29"/>
      <c r="P35" s="29"/>
      <c r="AB35" s="50"/>
      <c r="AJ35" s="50"/>
    </row>
    <row r="36" spans="1:36" x14ac:dyDescent="0.25">
      <c r="A36" s="53"/>
      <c r="B36" s="22" t="s">
        <v>15</v>
      </c>
      <c r="I36" s="96"/>
      <c r="AB36" s="50"/>
      <c r="AJ36" s="50"/>
    </row>
    <row r="37" spans="1:36" x14ac:dyDescent="0.25">
      <c r="A37" s="57"/>
      <c r="I37" s="96"/>
      <c r="AB37" s="50"/>
      <c r="AJ37" s="50"/>
    </row>
    <row r="38" spans="1:36" x14ac:dyDescent="0.25">
      <c r="A38" s="60"/>
      <c r="B38" s="21" t="s">
        <v>33</v>
      </c>
      <c r="C38" s="2" t="s">
        <v>34</v>
      </c>
      <c r="D38" s="147" t="s">
        <v>38</v>
      </c>
      <c r="E38" s="147"/>
      <c r="F38" s="147"/>
      <c r="G38" s="147"/>
      <c r="H38" s="14"/>
      <c r="I38" s="46"/>
      <c r="J38" s="55" t="s">
        <v>35</v>
      </c>
      <c r="K38" s="56" t="s">
        <v>36</v>
      </c>
      <c r="L38" s="142" t="s">
        <v>39</v>
      </c>
      <c r="M38" s="142"/>
      <c r="N38" s="142"/>
      <c r="O38" s="142"/>
      <c r="P38" s="58"/>
      <c r="AB38" s="52"/>
      <c r="AJ38" s="50"/>
    </row>
    <row r="39" spans="1:36" x14ac:dyDescent="0.25">
      <c r="A39" s="96"/>
      <c r="B39" s="35">
        <f>39</f>
        <v>39</v>
      </c>
      <c r="C39" s="35">
        <f>61</f>
        <v>61</v>
      </c>
      <c r="D39" s="148" t="s">
        <v>43</v>
      </c>
      <c r="E39" s="148"/>
      <c r="F39" s="148"/>
      <c r="G39" s="148"/>
      <c r="H39" s="148"/>
      <c r="I39" s="46"/>
      <c r="J39" s="59">
        <f>61.3</f>
        <v>61.3</v>
      </c>
      <c r="K39" s="59">
        <f>38.7</f>
        <v>38.700000000000003</v>
      </c>
      <c r="L39" s="145" t="s">
        <v>44</v>
      </c>
      <c r="M39" s="145"/>
      <c r="N39" s="145"/>
      <c r="O39" s="145"/>
      <c r="P39" s="59"/>
      <c r="AB39" s="52"/>
      <c r="AJ39" s="50"/>
    </row>
    <row r="40" spans="1:36" ht="17.25" x14ac:dyDescent="0.25">
      <c r="A40" s="96"/>
      <c r="B40" s="17"/>
      <c r="D40" s="16" t="s">
        <v>26</v>
      </c>
      <c r="E40" s="16" t="s">
        <v>27</v>
      </c>
      <c r="F40" s="16" t="s">
        <v>67</v>
      </c>
      <c r="G40" s="16" t="s">
        <v>28</v>
      </c>
      <c r="H40" s="17" t="s">
        <v>42</v>
      </c>
      <c r="I40" s="46"/>
      <c r="L40" s="96" t="s">
        <v>26</v>
      </c>
      <c r="M40" s="96" t="s">
        <v>27</v>
      </c>
      <c r="N40" s="16" t="s">
        <v>67</v>
      </c>
      <c r="O40" s="96" t="s">
        <v>28</v>
      </c>
      <c r="P40" s="99" t="s">
        <v>58</v>
      </c>
      <c r="AB40" s="52"/>
      <c r="AJ40" s="50"/>
    </row>
    <row r="41" spans="1:36" ht="18" x14ac:dyDescent="0.25">
      <c r="A41" s="47"/>
      <c r="B41" s="16"/>
      <c r="C41" s="17" t="s">
        <v>41</v>
      </c>
      <c r="D41" s="16" t="s">
        <v>22</v>
      </c>
      <c r="E41" s="16" t="s">
        <v>23</v>
      </c>
      <c r="F41" s="16" t="s">
        <v>24</v>
      </c>
      <c r="G41" s="16" t="s">
        <v>24</v>
      </c>
      <c r="H41" s="18" t="s">
        <v>25</v>
      </c>
      <c r="I41" s="47"/>
      <c r="J41" s="96"/>
      <c r="K41" s="65" t="s">
        <v>57</v>
      </c>
      <c r="L41" s="96" t="s">
        <v>29</v>
      </c>
      <c r="M41" s="96" t="s">
        <v>30</v>
      </c>
      <c r="N41" s="16" t="s">
        <v>24</v>
      </c>
      <c r="O41" s="96" t="s">
        <v>24</v>
      </c>
      <c r="P41" s="96" t="s">
        <v>25</v>
      </c>
      <c r="Q41" s="47"/>
      <c r="R41" s="38"/>
      <c r="S41" s="38"/>
      <c r="T41" s="38"/>
      <c r="U41" s="38"/>
      <c r="AB41" s="52"/>
      <c r="AJ41" s="50"/>
    </row>
    <row r="42" spans="1:36" x14ac:dyDescent="0.25">
      <c r="A42" s="47"/>
      <c r="B42" s="46"/>
      <c r="C42" s="47" t="s">
        <v>59</v>
      </c>
      <c r="D42" s="46">
        <v>53.9</v>
      </c>
      <c r="E42" s="46">
        <v>55.5</v>
      </c>
      <c r="F42" s="48">
        <f t="shared" ref="F42:F49" si="2">D42*($B$39/100)+E42*($C$39/100)</f>
        <v>54.875999999999998</v>
      </c>
      <c r="G42" s="48">
        <v>48.42</v>
      </c>
      <c r="H42" s="47">
        <v>4.54</v>
      </c>
      <c r="I42" s="47"/>
      <c r="J42" s="46"/>
      <c r="K42" s="47" t="s">
        <v>59</v>
      </c>
      <c r="L42" s="46">
        <v>53.1</v>
      </c>
      <c r="M42" s="46">
        <v>57.1</v>
      </c>
      <c r="N42" s="48">
        <f t="shared" ref="N42:N49" si="3">L42*($J$39/100)+M42*($K$39/100)</f>
        <v>54.647999999999996</v>
      </c>
      <c r="O42" s="48">
        <v>48.168700000000001</v>
      </c>
      <c r="P42" s="47">
        <v>4.3499999999999996</v>
      </c>
      <c r="Q42" s="38"/>
      <c r="R42" s="38"/>
      <c r="S42" s="38"/>
      <c r="T42" s="38"/>
      <c r="U42" s="38"/>
      <c r="AB42" s="52"/>
      <c r="AJ42" s="50"/>
    </row>
    <row r="43" spans="1:36" x14ac:dyDescent="0.25">
      <c r="A43" s="47"/>
      <c r="B43" s="46"/>
      <c r="C43" s="47" t="s">
        <v>66</v>
      </c>
      <c r="D43" s="46">
        <v>0.7</v>
      </c>
      <c r="E43" s="46">
        <v>17.3</v>
      </c>
      <c r="F43" s="48">
        <f t="shared" si="2"/>
        <v>10.826000000000001</v>
      </c>
      <c r="G43" s="48">
        <v>10.585100000000001</v>
      </c>
      <c r="H43" s="47">
        <v>4.9400000000000004</v>
      </c>
      <c r="I43" s="47"/>
      <c r="J43" s="46"/>
      <c r="K43" s="47" t="s">
        <v>66</v>
      </c>
      <c r="L43" s="46">
        <v>10.5</v>
      </c>
      <c r="M43" s="46">
        <v>2.9</v>
      </c>
      <c r="N43" s="48">
        <f t="shared" si="3"/>
        <v>7.5587999999999997</v>
      </c>
      <c r="O43" s="109">
        <v>5.8394300000000001</v>
      </c>
      <c r="P43" s="47">
        <v>4.9400000000000004</v>
      </c>
      <c r="Q43" s="38"/>
      <c r="R43" s="38"/>
      <c r="S43" s="38"/>
      <c r="T43" s="38"/>
      <c r="U43" s="38"/>
      <c r="AB43" s="52"/>
      <c r="AJ43" s="50"/>
    </row>
    <row r="44" spans="1:36" x14ac:dyDescent="0.25">
      <c r="A44" s="47"/>
      <c r="B44" s="46"/>
      <c r="C44" s="47" t="s">
        <v>65</v>
      </c>
      <c r="D44" s="46">
        <v>6.8</v>
      </c>
      <c r="E44" s="46">
        <v>49.8</v>
      </c>
      <c r="F44" s="48">
        <f t="shared" si="2"/>
        <v>33.029999999999994</v>
      </c>
      <c r="G44" s="126">
        <v>26.2</v>
      </c>
      <c r="H44" s="47" t="s">
        <v>53</v>
      </c>
      <c r="I44" s="28"/>
      <c r="J44" s="46"/>
      <c r="K44" s="47" t="s">
        <v>65</v>
      </c>
      <c r="L44" s="46">
        <v>7.5</v>
      </c>
      <c r="M44" s="46">
        <v>13.3</v>
      </c>
      <c r="N44" s="48">
        <f t="shared" si="3"/>
        <v>9.7446000000000002</v>
      </c>
      <c r="O44" s="101">
        <v>11.3</v>
      </c>
      <c r="P44" s="47">
        <v>1.82</v>
      </c>
      <c r="Q44" s="38"/>
      <c r="R44" s="38"/>
      <c r="S44" s="38"/>
      <c r="T44" s="38"/>
      <c r="U44" s="38"/>
      <c r="AB44" s="52"/>
      <c r="AJ44" s="50"/>
    </row>
    <row r="45" spans="1:36" x14ac:dyDescent="0.25">
      <c r="A45" s="47"/>
      <c r="B45" s="46"/>
      <c r="C45" s="47" t="s">
        <v>64</v>
      </c>
      <c r="D45" s="46">
        <v>9.4</v>
      </c>
      <c r="E45" s="46">
        <v>11.2</v>
      </c>
      <c r="F45" s="48">
        <f t="shared" si="2"/>
        <v>10.498000000000001</v>
      </c>
      <c r="G45" s="48">
        <v>9.80213</v>
      </c>
      <c r="H45" s="47">
        <v>2.13</v>
      </c>
      <c r="I45" s="47"/>
      <c r="J45" s="46"/>
      <c r="K45" s="47" t="s">
        <v>64</v>
      </c>
      <c r="L45" s="46">
        <v>50</v>
      </c>
      <c r="M45" s="46">
        <v>5.5</v>
      </c>
      <c r="N45" s="48">
        <f t="shared" si="3"/>
        <v>32.778500000000001</v>
      </c>
      <c r="O45" s="109">
        <v>30.095800000000001</v>
      </c>
      <c r="P45" s="47">
        <v>2.09</v>
      </c>
      <c r="Q45" s="38"/>
      <c r="R45" s="38"/>
      <c r="S45" s="38"/>
      <c r="T45" s="38"/>
      <c r="U45" s="38"/>
      <c r="AB45" s="52"/>
      <c r="AJ45" s="50"/>
    </row>
    <row r="46" spans="1:36" x14ac:dyDescent="0.25">
      <c r="A46" s="47"/>
      <c r="B46" s="46"/>
      <c r="C46" s="47" t="s">
        <v>63</v>
      </c>
      <c r="D46" s="46">
        <v>4.0999999999999996</v>
      </c>
      <c r="E46" s="46">
        <v>0.7</v>
      </c>
      <c r="F46" s="48">
        <f t="shared" si="2"/>
        <v>2.0259999999999998</v>
      </c>
      <c r="G46" s="127">
        <v>3.8</v>
      </c>
      <c r="H46" s="47">
        <v>1.82</v>
      </c>
      <c r="I46" s="28"/>
      <c r="J46" s="46"/>
      <c r="K46" s="47" t="s">
        <v>63</v>
      </c>
      <c r="L46" s="46">
        <v>-0.2</v>
      </c>
      <c r="M46" s="46">
        <v>-1.9</v>
      </c>
      <c r="N46" s="48">
        <f t="shared" si="3"/>
        <v>-0.8579</v>
      </c>
      <c r="O46" s="107">
        <v>-0.53456000000000004</v>
      </c>
      <c r="P46" s="47">
        <v>1.51</v>
      </c>
      <c r="Q46" s="38"/>
      <c r="R46" s="38"/>
      <c r="S46" s="38"/>
      <c r="T46" s="38"/>
      <c r="U46" s="38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</row>
    <row r="47" spans="1:36" x14ac:dyDescent="0.25">
      <c r="A47" s="47"/>
      <c r="B47" s="46"/>
      <c r="C47" s="66" t="s">
        <v>62</v>
      </c>
      <c r="D47" s="46">
        <v>-2.1</v>
      </c>
      <c r="E47" s="46">
        <v>0.2</v>
      </c>
      <c r="F47" s="48">
        <f t="shared" si="2"/>
        <v>-0.69700000000000006</v>
      </c>
      <c r="G47" s="36">
        <v>-0.62625799999999998</v>
      </c>
      <c r="H47" s="47">
        <v>1.54</v>
      </c>
      <c r="I47" s="95"/>
      <c r="J47" s="46"/>
      <c r="K47" s="104" t="s">
        <v>62</v>
      </c>
      <c r="L47" s="46">
        <v>0.7</v>
      </c>
      <c r="M47" s="46">
        <v>2.7</v>
      </c>
      <c r="N47" s="48">
        <f t="shared" si="3"/>
        <v>1.4740000000000002</v>
      </c>
      <c r="O47" s="101">
        <v>1.3</v>
      </c>
      <c r="P47" s="47">
        <v>1.88</v>
      </c>
      <c r="Q47" s="38"/>
      <c r="R47" s="38"/>
      <c r="S47" s="38"/>
      <c r="T47" s="38"/>
      <c r="U47" s="38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</row>
    <row r="48" spans="1:36" x14ac:dyDescent="0.25">
      <c r="A48" s="47"/>
      <c r="B48" s="46"/>
      <c r="C48" s="66" t="s">
        <v>60</v>
      </c>
      <c r="D48" s="46">
        <v>4.3</v>
      </c>
      <c r="E48" s="46">
        <v>1.2</v>
      </c>
      <c r="F48" s="48">
        <f t="shared" si="2"/>
        <v>2.4089999999999998</v>
      </c>
      <c r="G48" s="48">
        <v>2.36</v>
      </c>
      <c r="H48" s="47">
        <v>3.54</v>
      </c>
      <c r="I48" s="95"/>
      <c r="J48" s="46"/>
      <c r="K48" s="104" t="s">
        <v>60</v>
      </c>
      <c r="L48" s="46">
        <v>-0.3</v>
      </c>
      <c r="M48" s="46">
        <v>-0.3</v>
      </c>
      <c r="N48" s="48">
        <f t="shared" si="3"/>
        <v>-0.3</v>
      </c>
      <c r="O48" s="128">
        <v>-0.08</v>
      </c>
      <c r="P48" s="47">
        <v>3.55</v>
      </c>
      <c r="Q48" s="38"/>
      <c r="R48" s="38"/>
      <c r="S48" s="38"/>
      <c r="T48" s="38"/>
      <c r="U48" s="38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</row>
    <row r="49" spans="2:36" x14ac:dyDescent="0.25">
      <c r="B49" s="46"/>
      <c r="C49" s="47" t="s">
        <v>61</v>
      </c>
      <c r="D49" s="46">
        <v>-0.4</v>
      </c>
      <c r="E49" s="46">
        <v>-0.1</v>
      </c>
      <c r="F49" s="48">
        <f t="shared" si="2"/>
        <v>-0.21700000000000003</v>
      </c>
      <c r="G49" s="36">
        <v>-0.102688</v>
      </c>
      <c r="H49" s="47">
        <v>3.96</v>
      </c>
      <c r="I49" s="47"/>
      <c r="J49" s="46"/>
      <c r="K49" s="47" t="s">
        <v>61</v>
      </c>
      <c r="L49" s="46">
        <v>1.4</v>
      </c>
      <c r="M49" s="46">
        <v>3.5</v>
      </c>
      <c r="N49" s="48">
        <f t="shared" si="3"/>
        <v>2.2126999999999999</v>
      </c>
      <c r="O49" s="48">
        <v>1.9333199999999999</v>
      </c>
      <c r="P49" s="47">
        <v>3.98</v>
      </c>
      <c r="Q49" s="38"/>
      <c r="R49" s="58"/>
      <c r="S49" s="58"/>
      <c r="T49" s="58"/>
      <c r="U49" s="58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</row>
    <row r="50" spans="2:36" ht="26.25" customHeight="1" x14ac:dyDescent="0.25">
      <c r="F50" s="28"/>
      <c r="G50" s="28"/>
      <c r="H50" s="28"/>
      <c r="I50" s="28"/>
      <c r="J50" s="30"/>
      <c r="K50" s="30"/>
      <c r="L50" s="38"/>
      <c r="M50" s="38"/>
      <c r="N50" s="38"/>
      <c r="O50" s="38"/>
      <c r="P50" s="38"/>
      <c r="Q50" s="38"/>
      <c r="R50" s="38"/>
      <c r="S50" s="38"/>
      <c r="T50" s="38"/>
      <c r="U50" s="38"/>
    </row>
    <row r="51" spans="2:36" x14ac:dyDescent="0.25">
      <c r="B51" s="22" t="s">
        <v>54</v>
      </c>
      <c r="G51" s="38"/>
      <c r="H51" s="38"/>
      <c r="I51" s="28"/>
      <c r="J51" s="30"/>
      <c r="K51" s="30"/>
      <c r="L51" s="38"/>
      <c r="M51" s="38"/>
      <c r="N51" s="38"/>
      <c r="O51" s="38"/>
      <c r="P51" s="38"/>
      <c r="Q51" s="38"/>
      <c r="R51" s="38"/>
      <c r="S51" s="38"/>
      <c r="T51" s="38"/>
      <c r="U51" s="38"/>
    </row>
    <row r="52" spans="2:36" x14ac:dyDescent="0.25">
      <c r="I52" s="28"/>
      <c r="J52" s="30"/>
      <c r="K52" s="30"/>
      <c r="M52" s="38"/>
    </row>
    <row r="53" spans="2:36" x14ac:dyDescent="0.25">
      <c r="B53" s="21" t="s">
        <v>33</v>
      </c>
      <c r="C53" s="2" t="s">
        <v>34</v>
      </c>
      <c r="D53" s="147" t="s">
        <v>38</v>
      </c>
      <c r="E53" s="147"/>
      <c r="F53" s="147"/>
      <c r="G53" s="147"/>
      <c r="H53" s="14"/>
      <c r="I53" s="28"/>
      <c r="J53" s="55" t="s">
        <v>35</v>
      </c>
      <c r="K53" s="56" t="s">
        <v>36</v>
      </c>
      <c r="L53" s="142" t="s">
        <v>39</v>
      </c>
      <c r="M53" s="142"/>
      <c r="N53" s="142"/>
      <c r="O53" s="142"/>
      <c r="P53" s="58"/>
    </row>
    <row r="54" spans="2:36" x14ac:dyDescent="0.25">
      <c r="B54" s="35">
        <v>18.7</v>
      </c>
      <c r="C54" s="35">
        <v>81.3</v>
      </c>
      <c r="D54" s="148" t="s">
        <v>55</v>
      </c>
      <c r="E54" s="148"/>
      <c r="F54" s="148"/>
      <c r="G54" s="148"/>
      <c r="H54" s="148"/>
      <c r="I54" s="28"/>
      <c r="J54" s="61">
        <v>18.399999999999999</v>
      </c>
      <c r="K54" s="61">
        <v>81.599999999999994</v>
      </c>
      <c r="L54" s="145" t="s">
        <v>56</v>
      </c>
      <c r="M54" s="145"/>
      <c r="N54" s="145"/>
      <c r="O54" s="145"/>
      <c r="P54" s="59"/>
    </row>
    <row r="55" spans="2:36" ht="17.25" x14ac:dyDescent="0.25">
      <c r="D55" s="16" t="s">
        <v>26</v>
      </c>
      <c r="E55" s="16" t="s">
        <v>27</v>
      </c>
      <c r="F55" s="16" t="s">
        <v>67</v>
      </c>
      <c r="G55" s="16" t="s">
        <v>28</v>
      </c>
      <c r="H55" s="17" t="s">
        <v>42</v>
      </c>
      <c r="I55" s="28"/>
      <c r="L55" s="96" t="s">
        <v>26</v>
      </c>
      <c r="M55" s="96" t="s">
        <v>27</v>
      </c>
      <c r="N55" s="16" t="s">
        <v>67</v>
      </c>
      <c r="O55" s="96" t="s">
        <v>28</v>
      </c>
      <c r="P55" s="99" t="s">
        <v>58</v>
      </c>
    </row>
    <row r="56" spans="2:36" ht="18" x14ac:dyDescent="0.25">
      <c r="B56" s="16"/>
      <c r="C56" s="17" t="s">
        <v>41</v>
      </c>
      <c r="D56" s="16" t="s">
        <v>22</v>
      </c>
      <c r="E56" s="16" t="s">
        <v>23</v>
      </c>
      <c r="F56" s="20" t="s">
        <v>24</v>
      </c>
      <c r="G56" s="20" t="s">
        <v>24</v>
      </c>
      <c r="H56" s="106" t="s">
        <v>25</v>
      </c>
      <c r="I56" s="47"/>
      <c r="J56" s="95"/>
      <c r="K56" s="73" t="s">
        <v>57</v>
      </c>
      <c r="L56" s="95" t="s">
        <v>29</v>
      </c>
      <c r="M56" s="95" t="s">
        <v>30</v>
      </c>
      <c r="N56" s="20" t="s">
        <v>24</v>
      </c>
      <c r="O56" s="95" t="s">
        <v>24</v>
      </c>
      <c r="P56" s="95" t="s">
        <v>25</v>
      </c>
      <c r="Q56" s="47"/>
    </row>
    <row r="57" spans="2:36" x14ac:dyDescent="0.25">
      <c r="B57" s="46"/>
      <c r="C57" s="47" t="s">
        <v>59</v>
      </c>
      <c r="D57" s="46">
        <v>54.1</v>
      </c>
      <c r="E57" s="46">
        <v>56</v>
      </c>
      <c r="F57" s="48">
        <f t="shared" ref="F57:F64" si="4">D57*($B$54/100)+E57*($C$54/100)</f>
        <v>55.6447</v>
      </c>
      <c r="G57" s="48">
        <v>48.523200000000003</v>
      </c>
      <c r="H57" s="36">
        <v>4.5999999999999996</v>
      </c>
      <c r="I57" s="29"/>
      <c r="J57" s="47"/>
      <c r="K57" s="47" t="s">
        <v>59</v>
      </c>
      <c r="L57" s="47">
        <v>53</v>
      </c>
      <c r="M57" s="47">
        <v>57.6</v>
      </c>
      <c r="N57" s="48">
        <f t="shared" ref="N57:N64" si="5">L57*($J$54/100)+M57*($K$54/100)</f>
        <v>56.753599999999999</v>
      </c>
      <c r="O57" s="48">
        <v>48.453699999999998</v>
      </c>
      <c r="P57" s="36">
        <v>4.3099999999999996</v>
      </c>
    </row>
    <row r="58" spans="2:36" x14ac:dyDescent="0.25">
      <c r="B58" s="46"/>
      <c r="C58" s="47" t="s">
        <v>66</v>
      </c>
      <c r="D58" s="47">
        <v>0.9</v>
      </c>
      <c r="E58" s="47">
        <v>18.3</v>
      </c>
      <c r="F58" s="48">
        <f t="shared" si="4"/>
        <v>15.046200000000001</v>
      </c>
      <c r="G58" s="48">
        <v>14.6747</v>
      </c>
      <c r="H58" s="36">
        <v>4.8899999999999997</v>
      </c>
      <c r="I58" s="29"/>
      <c r="J58" s="47"/>
      <c r="K58" s="47" t="s">
        <v>66</v>
      </c>
      <c r="L58" s="47">
        <v>10.7</v>
      </c>
      <c r="M58" s="47">
        <v>3.3</v>
      </c>
      <c r="N58" s="48">
        <f t="shared" si="5"/>
        <v>4.6616</v>
      </c>
      <c r="O58" s="48">
        <v>4.8843899999999998</v>
      </c>
      <c r="P58" s="36">
        <v>4.82</v>
      </c>
    </row>
    <row r="59" spans="2:36" x14ac:dyDescent="0.25">
      <c r="B59" s="46"/>
      <c r="C59" s="47" t="s">
        <v>65</v>
      </c>
      <c r="D59" s="46">
        <v>6.8</v>
      </c>
      <c r="E59" s="46">
        <v>51.7</v>
      </c>
      <c r="F59" s="48">
        <f t="shared" si="4"/>
        <v>43.303699999999999</v>
      </c>
      <c r="G59" s="101">
        <v>32.670299999999997</v>
      </c>
      <c r="H59" s="36">
        <v>1.81</v>
      </c>
      <c r="I59" s="29"/>
      <c r="J59" s="47"/>
      <c r="K59" s="47" t="s">
        <v>65</v>
      </c>
      <c r="L59" s="47">
        <v>12.1</v>
      </c>
      <c r="M59" s="47">
        <v>13.7</v>
      </c>
      <c r="N59" s="48">
        <f t="shared" si="5"/>
        <v>13.405599999999998</v>
      </c>
      <c r="O59" s="110">
        <v>11.4</v>
      </c>
      <c r="P59" s="36">
        <v>1.72</v>
      </c>
    </row>
    <row r="60" spans="2:36" x14ac:dyDescent="0.25">
      <c r="B60" s="46"/>
      <c r="C60" s="47" t="s">
        <v>64</v>
      </c>
      <c r="D60" s="46">
        <v>9.9</v>
      </c>
      <c r="E60" s="46">
        <v>11.5</v>
      </c>
      <c r="F60" s="48">
        <f t="shared" si="4"/>
        <v>11.200799999999999</v>
      </c>
      <c r="G60" s="48">
        <v>10.495100000000001</v>
      </c>
      <c r="H60" s="36">
        <v>2.0099999999999998</v>
      </c>
      <c r="I60" s="29"/>
      <c r="J60" s="47"/>
      <c r="K60" s="47" t="s">
        <v>64</v>
      </c>
      <c r="L60" s="47">
        <v>52</v>
      </c>
      <c r="M60" s="47">
        <v>5.8</v>
      </c>
      <c r="N60" s="48">
        <f t="shared" si="5"/>
        <v>14.300799999999999</v>
      </c>
      <c r="O60" s="48">
        <v>23.3139</v>
      </c>
      <c r="P60" s="36">
        <v>2.06</v>
      </c>
    </row>
    <row r="61" spans="2:36" x14ac:dyDescent="0.25">
      <c r="B61" s="46"/>
      <c r="C61" s="47" t="s">
        <v>63</v>
      </c>
      <c r="D61" s="46">
        <v>4.5</v>
      </c>
      <c r="E61" s="46">
        <v>0.7</v>
      </c>
      <c r="F61" s="48">
        <f t="shared" si="4"/>
        <v>1.4106000000000001</v>
      </c>
      <c r="G61" s="101">
        <v>1.8560000000000001</v>
      </c>
      <c r="H61" s="36">
        <v>1.71</v>
      </c>
      <c r="I61" s="29"/>
      <c r="J61" s="47"/>
      <c r="K61" s="47" t="s">
        <v>63</v>
      </c>
      <c r="L61" s="47">
        <v>-0.1</v>
      </c>
      <c r="M61" s="47">
        <v>-2</v>
      </c>
      <c r="N61" s="48">
        <f t="shared" si="5"/>
        <v>-1.6503999999999999</v>
      </c>
      <c r="O61" s="128">
        <v>-0.53</v>
      </c>
      <c r="P61" s="36">
        <v>1.51</v>
      </c>
    </row>
    <row r="62" spans="2:36" x14ac:dyDescent="0.25">
      <c r="B62" s="46"/>
      <c r="C62" s="66" t="s">
        <v>62</v>
      </c>
      <c r="D62" s="46">
        <v>-2.2000000000000002</v>
      </c>
      <c r="E62" s="46">
        <v>0.3</v>
      </c>
      <c r="F62" s="48">
        <f t="shared" si="4"/>
        <v>-0.16750000000000007</v>
      </c>
      <c r="G62" s="129">
        <v>0.8</v>
      </c>
      <c r="H62" s="36">
        <v>1.47</v>
      </c>
      <c r="I62" s="29"/>
      <c r="J62" s="47"/>
      <c r="K62" s="104" t="s">
        <v>62</v>
      </c>
      <c r="L62" s="47">
        <v>0.7</v>
      </c>
      <c r="M62" s="47">
        <v>3.1</v>
      </c>
      <c r="N62" s="48">
        <f t="shared" si="5"/>
        <v>2.6583999999999999</v>
      </c>
      <c r="O62" s="130">
        <v>3.6</v>
      </c>
      <c r="P62" s="36">
        <v>1.75</v>
      </c>
    </row>
    <row r="63" spans="2:36" x14ac:dyDescent="0.25">
      <c r="B63" s="46"/>
      <c r="C63" s="66" t="s">
        <v>60</v>
      </c>
      <c r="D63" s="46">
        <v>4.5</v>
      </c>
      <c r="E63" s="46">
        <v>1.2</v>
      </c>
      <c r="F63" s="48">
        <f t="shared" si="4"/>
        <v>1.8170999999999999</v>
      </c>
      <c r="G63" s="48">
        <v>1.9491099999999999</v>
      </c>
      <c r="H63" s="36">
        <v>3.56</v>
      </c>
      <c r="I63" s="29"/>
      <c r="J63" s="47"/>
      <c r="K63" s="104" t="s">
        <v>60</v>
      </c>
      <c r="L63" s="47">
        <v>-0.3</v>
      </c>
      <c r="M63" s="47">
        <v>-0.2</v>
      </c>
      <c r="N63" s="48">
        <f t="shared" si="5"/>
        <v>-0.21840000000000001</v>
      </c>
      <c r="O63" s="36">
        <v>-6.5202700000000002E-2</v>
      </c>
      <c r="P63" s="36">
        <v>3.51</v>
      </c>
    </row>
    <row r="64" spans="2:36" x14ac:dyDescent="0.25">
      <c r="B64" s="46"/>
      <c r="C64" s="47" t="s">
        <v>61</v>
      </c>
      <c r="D64" s="46">
        <v>-0.4</v>
      </c>
      <c r="E64" s="46">
        <v>-0.1</v>
      </c>
      <c r="F64" s="48">
        <f t="shared" si="4"/>
        <v>-0.15610000000000002</v>
      </c>
      <c r="G64" s="36">
        <v>-2.2838799999999999E-2</v>
      </c>
      <c r="H64" s="36">
        <v>3.87</v>
      </c>
      <c r="I64" s="29"/>
      <c r="J64" s="47"/>
      <c r="K64" s="47" t="s">
        <v>61</v>
      </c>
      <c r="L64" s="47">
        <v>1.5</v>
      </c>
      <c r="M64" s="47">
        <v>3.7</v>
      </c>
      <c r="N64" s="48">
        <f t="shared" si="5"/>
        <v>3.2952000000000004</v>
      </c>
      <c r="O64" s="48">
        <v>2.4417399999999998</v>
      </c>
      <c r="P64" s="36">
        <v>3.87</v>
      </c>
    </row>
    <row r="65" spans="2:8" x14ac:dyDescent="0.25">
      <c r="B65" s="50"/>
      <c r="C65" s="50"/>
      <c r="D65" s="50"/>
      <c r="E65" s="50"/>
      <c r="F65" s="50"/>
      <c r="G65" s="54"/>
      <c r="H65" s="54"/>
    </row>
    <row r="66" spans="2:8" x14ac:dyDescent="0.25">
      <c r="B66" s="50"/>
      <c r="C66" s="50"/>
      <c r="D66" s="50"/>
      <c r="E66" s="50"/>
      <c r="F66" s="50"/>
      <c r="G66" s="50"/>
      <c r="H66" s="50"/>
    </row>
  </sheetData>
  <mergeCells count="12">
    <mergeCell ref="L54:O54"/>
    <mergeCell ref="D38:G38"/>
    <mergeCell ref="D39:H39"/>
    <mergeCell ref="L38:O38"/>
    <mergeCell ref="L39:O39"/>
    <mergeCell ref="D53:G53"/>
    <mergeCell ref="D54:H54"/>
    <mergeCell ref="D23:G23"/>
    <mergeCell ref="D24:H24"/>
    <mergeCell ref="L23:O23"/>
    <mergeCell ref="L24:O24"/>
    <mergeCell ref="L53:O53"/>
  </mergeCells>
  <pageMargins left="0.7" right="0.7" top="0.75" bottom="0.75" header="0.3" footer="0.3"/>
  <pageSetup paperSize="9" scale="49" orientation="landscape" r:id="rId1"/>
  <headerFooter>
    <oddHeader>&amp;L&amp;"Calibri"&amp;12&amp;K00B294Proprietary&amp;1#</oddHeader>
  </headerFooter>
  <drawing r:id="rId2"/>
  <legacyDrawing r:id="rId3"/>
  <oleObjects>
    <mc:AlternateContent xmlns:mc="http://schemas.openxmlformats.org/markup-compatibility/2006">
      <mc:Choice Requires="x14">
        <oleObject progId="ChemDraw.Document.6.0" shapeId="276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333375</xdr:colOff>
                <xdr:row>7</xdr:row>
                <xdr:rowOff>114300</xdr:rowOff>
              </to>
            </anchor>
          </objectPr>
        </oleObject>
      </mc:Choice>
      <mc:Fallback>
        <oleObject progId="ChemDraw.Document.6.0" shapeId="27649" r:id="rId4"/>
      </mc:Fallback>
    </mc:AlternateContent>
    <mc:AlternateContent xmlns:mc="http://schemas.openxmlformats.org/markup-compatibility/2006">
      <mc:Choice Requires="x14">
        <oleObject progId="ChemDraw.Document.6.0" shapeId="27650" r:id="rId6">
          <objectPr defaultSize="0" autoPict="0" r:id="rId7">
            <anchor moveWithCells="1" sizeWithCells="1">
              <from>
                <xdr:col>0</xdr:col>
                <xdr:colOff>28575</xdr:colOff>
                <xdr:row>10</xdr:row>
                <xdr:rowOff>85725</xdr:rowOff>
              </from>
              <to>
                <xdr:col>6</xdr:col>
                <xdr:colOff>371475</xdr:colOff>
                <xdr:row>17</xdr:row>
                <xdr:rowOff>19050</xdr:rowOff>
              </to>
            </anchor>
          </objectPr>
        </oleObject>
      </mc:Choice>
      <mc:Fallback>
        <oleObject progId="ChemDraw.Document.6.0" shapeId="2765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workbookViewId="0">
      <selection activeCell="AA29" sqref="AA29"/>
    </sheetView>
  </sheetViews>
  <sheetFormatPr defaultRowHeight="15" x14ac:dyDescent="0.25"/>
  <cols>
    <col min="1" max="1" width="13.42578125" style="5" bestFit="1" customWidth="1"/>
    <col min="2" max="2" width="14.7109375" style="5" customWidth="1"/>
    <col min="3" max="3" width="10.7109375" style="5" customWidth="1"/>
    <col min="4" max="4" width="8.7109375" style="5"/>
    <col min="5" max="5" width="9.5703125" style="5" bestFit="1" customWidth="1"/>
    <col min="6" max="6" width="12" style="6" bestFit="1" customWidth="1"/>
    <col min="7" max="7" width="6.5703125" style="6" bestFit="1" customWidth="1"/>
    <col min="8" max="8" width="8.7109375" style="5"/>
    <col min="11" max="11" width="14.140625" customWidth="1"/>
    <col min="12" max="12" width="12.5703125" bestFit="1" customWidth="1"/>
    <col min="13" max="13" width="9.85546875" customWidth="1"/>
    <col min="14" max="14" width="9.42578125" customWidth="1"/>
    <col min="16" max="18" width="8.7109375" style="5"/>
  </cols>
  <sheetData>
    <row r="1" spans="1:18" x14ac:dyDescent="0.25">
      <c r="A1" s="9" t="s">
        <v>2</v>
      </c>
    </row>
    <row r="2" spans="1:18" x14ac:dyDescent="0.25">
      <c r="A2" s="10" t="s">
        <v>0</v>
      </c>
      <c r="B2" s="5" t="s">
        <v>13</v>
      </c>
      <c r="C2" s="5" t="s">
        <v>7</v>
      </c>
      <c r="D2" t="s">
        <v>81</v>
      </c>
      <c r="E2" s="6" t="s">
        <v>18</v>
      </c>
      <c r="H2" s="6"/>
      <c r="K2" s="2" t="s">
        <v>1</v>
      </c>
      <c r="L2" t="s">
        <v>14</v>
      </c>
      <c r="M2" t="s">
        <v>7</v>
      </c>
      <c r="N2" t="s">
        <v>81</v>
      </c>
      <c r="O2" s="4" t="s">
        <v>18</v>
      </c>
      <c r="P2" s="110"/>
      <c r="Q2" s="110"/>
      <c r="R2" s="110"/>
    </row>
    <row r="3" spans="1:18" x14ac:dyDescent="0.25">
      <c r="A3" s="5" t="s">
        <v>3</v>
      </c>
      <c r="B3" s="5">
        <v>-446.12545999999998</v>
      </c>
      <c r="C3" s="7">
        <f>(B3-B$6)*627.51</f>
        <v>0.39846885002838744</v>
      </c>
      <c r="D3" s="8">
        <f>EXP(-C3/0.593)</f>
        <v>0.51070956520899913</v>
      </c>
      <c r="E3" s="13">
        <f>100*D3/D7</f>
        <v>24.524498965802845</v>
      </c>
      <c r="F3" s="149">
        <f>E3+E4</f>
        <v>50.001283266402751</v>
      </c>
      <c r="G3" s="151" t="s">
        <v>20</v>
      </c>
      <c r="K3" t="s">
        <v>8</v>
      </c>
      <c r="L3">
        <v>-446.12728600000003</v>
      </c>
      <c r="M3" s="1">
        <f>(L3-L$3)*627.51</f>
        <v>0</v>
      </c>
      <c r="N3" s="3">
        <f>EXP(-M3/0.593)</f>
        <v>1</v>
      </c>
      <c r="O3" s="12">
        <f>100*N3/N8</f>
        <v>88.153840362249397</v>
      </c>
      <c r="P3" s="149">
        <f>O3+O4</f>
        <v>88.619511409732581</v>
      </c>
      <c r="Q3" s="151" t="s">
        <v>20</v>
      </c>
      <c r="R3" s="125"/>
    </row>
    <row r="4" spans="1:18" x14ac:dyDescent="0.25">
      <c r="A4" s="5" t="s">
        <v>4</v>
      </c>
      <c r="B4" s="5">
        <v>-446.125496</v>
      </c>
      <c r="C4" s="7">
        <f>(B4-B$6)*627.51</f>
        <v>0.37587849001408302</v>
      </c>
      <c r="D4" s="8">
        <f t="shared" ref="D4:D5" si="0">EXP(-C4/0.593)</f>
        <v>0.5305403976336398</v>
      </c>
      <c r="E4" s="13">
        <f>100*D4/D7</f>
        <v>25.476784300599903</v>
      </c>
      <c r="F4" s="150"/>
      <c r="G4" s="152"/>
      <c r="H4" s="7"/>
      <c r="K4" t="s">
        <v>9</v>
      </c>
      <c r="L4">
        <v>-446.12233099999997</v>
      </c>
      <c r="M4" s="1">
        <f>(L4-L$3)*627.51</f>
        <v>3.1093120500327704</v>
      </c>
      <c r="N4" s="3">
        <f t="shared" ref="N4:N6" si="1">EXP(-M4/0.593)</f>
        <v>5.2824816884846542E-3</v>
      </c>
      <c r="O4" s="12">
        <f>100*N4/N8</f>
        <v>0.46567104748318178</v>
      </c>
      <c r="P4" s="150"/>
      <c r="Q4" s="152"/>
      <c r="R4" s="110"/>
    </row>
    <row r="5" spans="1:18" x14ac:dyDescent="0.25">
      <c r="A5" s="5" t="s">
        <v>5</v>
      </c>
      <c r="B5" s="5">
        <v>-446.12308100000001</v>
      </c>
      <c r="C5" s="7">
        <f t="shared" ref="C5:C6" si="2">(B5-B$6)*627.51</f>
        <v>1.8913151400046433</v>
      </c>
      <c r="D5" s="8">
        <f t="shared" si="0"/>
        <v>4.1196516170598101E-2</v>
      </c>
      <c r="E5" s="13">
        <f>100*D5/D7</f>
        <v>1.9782749081800641</v>
      </c>
      <c r="F5" s="153">
        <f>E6+E5</f>
        <v>49.998716733597249</v>
      </c>
      <c r="G5" s="154" t="s">
        <v>21</v>
      </c>
      <c r="H5" s="7"/>
      <c r="K5" t="s">
        <v>10</v>
      </c>
      <c r="L5">
        <v>-446.12478399999998</v>
      </c>
      <c r="M5" s="1">
        <f>(L5-L$3)*627.51</f>
        <v>1.5700300200310744</v>
      </c>
      <c r="N5" s="3">
        <f t="shared" si="1"/>
        <v>7.08205950483657E-2</v>
      </c>
      <c r="O5" s="12">
        <f>100*N5/N8</f>
        <v>6.24310743025314</v>
      </c>
      <c r="P5" s="153">
        <f>O5+O6+O7</f>
        <v>11.380488590267422</v>
      </c>
      <c r="Q5" s="154" t="s">
        <v>21</v>
      </c>
      <c r="R5" s="125"/>
    </row>
    <row r="6" spans="1:18" x14ac:dyDescent="0.25">
      <c r="A6" s="5" t="s">
        <v>6</v>
      </c>
      <c r="B6" s="5">
        <v>-446.12609500000002</v>
      </c>
      <c r="C6" s="7">
        <f t="shared" si="2"/>
        <v>0</v>
      </c>
      <c r="D6" s="8">
        <f>EXP(-C6/0.593)</f>
        <v>1</v>
      </c>
      <c r="E6" s="13">
        <f>100*D6/D7</f>
        <v>48.020441825417187</v>
      </c>
      <c r="F6" s="149"/>
      <c r="G6" s="151"/>
      <c r="H6" s="7"/>
      <c r="K6" t="s">
        <v>11</v>
      </c>
      <c r="L6">
        <v>-446.12444900000003</v>
      </c>
      <c r="M6" s="1">
        <f>(L6-L$3)*627.51</f>
        <v>1.7802458699997077</v>
      </c>
      <c r="N6" s="3">
        <f t="shared" si="1"/>
        <v>4.9682577472375457E-2</v>
      </c>
      <c r="O6" s="12">
        <f>100*N6/N8</f>
        <v>4.3797100032848739</v>
      </c>
      <c r="P6" s="149"/>
      <c r="Q6" s="151"/>
      <c r="R6" s="110"/>
    </row>
    <row r="7" spans="1:18" x14ac:dyDescent="0.25">
      <c r="C7" s="5" t="s">
        <v>19</v>
      </c>
      <c r="D7" s="8">
        <f>SUM(D3:D6)</f>
        <v>2.0824464790132371</v>
      </c>
      <c r="E7" s="8"/>
      <c r="F7" s="110"/>
      <c r="G7" s="118"/>
      <c r="K7" t="s">
        <v>12</v>
      </c>
      <c r="L7">
        <v>-446.12279100000001</v>
      </c>
      <c r="M7" s="1">
        <f>(L7-L$3)*627.51</f>
        <v>2.8206574500124875</v>
      </c>
      <c r="N7" s="3">
        <f>EXP(-M7/0.593)</f>
        <v>8.5948740703288753E-3</v>
      </c>
      <c r="O7" s="12">
        <f>100*N7/N8</f>
        <v>0.75767115672940832</v>
      </c>
      <c r="P7" s="149"/>
      <c r="Q7" s="151"/>
      <c r="R7" s="110"/>
    </row>
    <row r="8" spans="1:18" x14ac:dyDescent="0.25">
      <c r="D8" s="8"/>
      <c r="E8" s="8"/>
      <c r="F8" s="110"/>
      <c r="G8" s="110"/>
      <c r="M8" s="1" t="s">
        <v>19</v>
      </c>
      <c r="N8" s="3">
        <f>SUM(N3:N7)</f>
        <v>1.1343805282795547</v>
      </c>
      <c r="P8" s="110"/>
      <c r="Q8" s="110"/>
      <c r="R8" s="110"/>
    </row>
    <row r="9" spans="1:18" x14ac:dyDescent="0.25">
      <c r="D9" s="8"/>
      <c r="E9" s="8"/>
      <c r="F9" s="110"/>
      <c r="G9" s="110"/>
      <c r="P9" s="110"/>
      <c r="Q9" s="110"/>
      <c r="R9" s="110"/>
    </row>
    <row r="10" spans="1:18" x14ac:dyDescent="0.25">
      <c r="D10" s="8"/>
      <c r="E10" s="8"/>
      <c r="F10" s="110"/>
      <c r="G10" s="110"/>
      <c r="P10" s="110"/>
      <c r="Q10" s="110"/>
      <c r="R10" s="110"/>
    </row>
    <row r="11" spans="1:18" x14ac:dyDescent="0.25">
      <c r="A11" s="9" t="s">
        <v>15</v>
      </c>
      <c r="D11" s="8"/>
      <c r="E11" s="8"/>
      <c r="F11" s="110"/>
      <c r="G11" s="110"/>
      <c r="P11" s="110"/>
      <c r="Q11" s="110"/>
      <c r="R11" s="110"/>
    </row>
    <row r="12" spans="1:18" x14ac:dyDescent="0.25">
      <c r="A12" s="10" t="s">
        <v>16</v>
      </c>
      <c r="B12" s="5" t="s">
        <v>13</v>
      </c>
      <c r="C12" s="5" t="s">
        <v>7</v>
      </c>
      <c r="D12" t="s">
        <v>81</v>
      </c>
      <c r="E12" s="11" t="s">
        <v>18</v>
      </c>
      <c r="F12" s="110"/>
      <c r="G12" s="110"/>
      <c r="H12" s="6"/>
      <c r="K12" s="2" t="s">
        <v>1</v>
      </c>
      <c r="L12" t="s">
        <v>14</v>
      </c>
      <c r="M12" t="s">
        <v>7</v>
      </c>
      <c r="N12" t="s">
        <v>81</v>
      </c>
      <c r="O12" s="4" t="s">
        <v>18</v>
      </c>
      <c r="P12" s="110"/>
      <c r="Q12" s="110"/>
      <c r="R12" s="110"/>
    </row>
    <row r="13" spans="1:18" x14ac:dyDescent="0.25">
      <c r="A13" s="5" t="s">
        <v>3</v>
      </c>
      <c r="B13" s="34">
        <v>-446.13828000000001</v>
      </c>
      <c r="C13" s="7">
        <f>(B13-B$16)*627.51</f>
        <v>0.37399595998316615</v>
      </c>
      <c r="D13" s="8">
        <f>EXP(-C13/0.593)</f>
        <v>0.53222732045399601</v>
      </c>
      <c r="E13" s="13">
        <f>100*D13/D17</f>
        <v>29.375803844933085</v>
      </c>
      <c r="F13" s="119">
        <f>E13+E14</f>
        <v>39.03594002170189</v>
      </c>
      <c r="G13" s="117" t="s">
        <v>20</v>
      </c>
      <c r="H13" s="7"/>
      <c r="K13" t="s">
        <v>8</v>
      </c>
      <c r="L13">
        <v>-446.139431</v>
      </c>
      <c r="M13" s="1">
        <f>(L13-L$13)*627.51</f>
        <v>0</v>
      </c>
      <c r="N13" s="3">
        <f>EXP(-M13/0.593)</f>
        <v>1</v>
      </c>
      <c r="O13" s="12">
        <f>100*N13/N18</f>
        <v>60.018982319080536</v>
      </c>
      <c r="P13" s="149">
        <f>O13+O14</f>
        <v>61.323859793747403</v>
      </c>
      <c r="Q13" s="151" t="s">
        <v>20</v>
      </c>
      <c r="R13" s="125"/>
    </row>
    <row r="14" spans="1:18" x14ac:dyDescent="0.25">
      <c r="A14" s="5" t="s">
        <v>4</v>
      </c>
      <c r="B14" s="5">
        <v>-446.13722899999999</v>
      </c>
      <c r="C14" s="7">
        <f t="shared" ref="C14:C16" si="3">(B14-B$16)*627.51</f>
        <v>1.033508969994537</v>
      </c>
      <c r="D14" s="8">
        <f t="shared" ref="D14:D16" si="4">EXP(-C14/0.593)</f>
        <v>0.17502119838906777</v>
      </c>
      <c r="E14" s="13">
        <f>100*D14/D17</f>
        <v>9.660136176768809</v>
      </c>
      <c r="F14" s="120"/>
      <c r="G14" s="121"/>
      <c r="K14" t="s">
        <v>9</v>
      </c>
      <c r="L14">
        <v>-446.13581299999998</v>
      </c>
      <c r="M14" s="1">
        <f>(L14-L$13)*627.51</f>
        <v>2.2703311800108046</v>
      </c>
      <c r="N14" s="3">
        <f t="shared" ref="N14:N16" si="5">EXP(-M14/0.593)</f>
        <v>2.1741079642598939E-2</v>
      </c>
      <c r="O14" s="12">
        <f>100*N14/N18</f>
        <v>1.3048774746668677</v>
      </c>
      <c r="P14" s="150"/>
      <c r="Q14" s="152"/>
      <c r="R14" s="110"/>
    </row>
    <row r="15" spans="1:18" x14ac:dyDescent="0.25">
      <c r="A15" s="5" t="s">
        <v>5</v>
      </c>
      <c r="B15" s="5">
        <v>-446.13674200000003</v>
      </c>
      <c r="C15" s="7">
        <f t="shared" si="3"/>
        <v>1.339106339972044</v>
      </c>
      <c r="D15" s="8">
        <f t="shared" si="4"/>
        <v>0.10453958834705768</v>
      </c>
      <c r="E15" s="13">
        <f>100*D15/D17</f>
        <v>5.7699676872913557</v>
      </c>
      <c r="F15" s="153">
        <f>E16+E15</f>
        <v>60.96405997829811</v>
      </c>
      <c r="G15" s="154" t="s">
        <v>21</v>
      </c>
      <c r="H15" s="7"/>
      <c r="K15" t="s">
        <v>10</v>
      </c>
      <c r="L15">
        <v>-446.13834600000001</v>
      </c>
      <c r="M15" s="1">
        <f>(L15-L$13)*627.51</f>
        <v>0.68084834999317423</v>
      </c>
      <c r="N15" s="3">
        <f t="shared" si="5"/>
        <v>0.31722555034702943</v>
      </c>
      <c r="O15" s="12">
        <f>100*N15/N18</f>
        <v>19.039554697438952</v>
      </c>
      <c r="P15" s="153">
        <f>O15+O16+O17</f>
        <v>38.676140206252605</v>
      </c>
      <c r="Q15" s="154" t="s">
        <v>21</v>
      </c>
      <c r="R15" s="125"/>
    </row>
    <row r="16" spans="1:18" x14ac:dyDescent="0.25">
      <c r="A16" s="5" t="s">
        <v>6</v>
      </c>
      <c r="B16" s="5">
        <v>-446.13887599999998</v>
      </c>
      <c r="C16" s="7">
        <f t="shared" si="3"/>
        <v>0</v>
      </c>
      <c r="D16" s="8">
        <f t="shared" si="4"/>
        <v>1</v>
      </c>
      <c r="E16" s="13">
        <f>100*D16/D17</f>
        <v>55.194092291006754</v>
      </c>
      <c r="F16" s="149"/>
      <c r="G16" s="151"/>
      <c r="H16" s="7"/>
      <c r="K16" t="s">
        <v>11</v>
      </c>
      <c r="L16">
        <v>-446.13819799999999</v>
      </c>
      <c r="M16" s="1">
        <f>(L16-L$13)*627.51</f>
        <v>0.77371983000838496</v>
      </c>
      <c r="N16" s="3">
        <f t="shared" si="5"/>
        <v>0.27123892785093484</v>
      </c>
      <c r="O16" s="12">
        <f>100*N16/N18</f>
        <v>16.27948441493162</v>
      </c>
      <c r="P16" s="149"/>
      <c r="Q16" s="151"/>
      <c r="R16" s="110"/>
    </row>
    <row r="17" spans="1:18" x14ac:dyDescent="0.25">
      <c r="C17" s="5" t="s">
        <v>19</v>
      </c>
      <c r="D17" s="8">
        <f>SUM(D13:D16)</f>
        <v>1.8117881071901214</v>
      </c>
      <c r="E17" s="8"/>
      <c r="F17" s="110"/>
      <c r="G17" s="118"/>
      <c r="K17" t="s">
        <v>12</v>
      </c>
      <c r="L17">
        <v>-446.136706</v>
      </c>
      <c r="M17" s="1">
        <f>(L17-L$13)*627.51</f>
        <v>1.7099647499988015</v>
      </c>
      <c r="N17" s="3">
        <f>EXP(-M17/0.593)</f>
        <v>5.5933988950938547E-2</v>
      </c>
      <c r="O17" s="12">
        <f>100*N17/N18</f>
        <v>3.3571010938820267</v>
      </c>
      <c r="P17" s="149"/>
      <c r="Q17" s="151"/>
      <c r="R17" s="110"/>
    </row>
    <row r="18" spans="1:18" x14ac:dyDescent="0.25">
      <c r="F18" s="110"/>
      <c r="G18" s="110"/>
      <c r="M18" t="s">
        <v>19</v>
      </c>
      <c r="N18" s="3">
        <f>SUM(N13:N17)</f>
        <v>1.6661395467915017</v>
      </c>
      <c r="P18" s="110"/>
      <c r="Q18" s="110"/>
      <c r="R18" s="110"/>
    </row>
    <row r="19" spans="1:18" x14ac:dyDescent="0.25">
      <c r="F19" s="110"/>
      <c r="G19" s="110"/>
      <c r="P19" s="110"/>
      <c r="Q19" s="110"/>
      <c r="R19" s="110"/>
    </row>
    <row r="20" spans="1:18" x14ac:dyDescent="0.25">
      <c r="F20" s="110"/>
      <c r="G20" s="110"/>
      <c r="P20" s="110"/>
      <c r="Q20" s="110"/>
      <c r="R20" s="110"/>
    </row>
    <row r="21" spans="1:18" x14ac:dyDescent="0.25">
      <c r="F21" s="110"/>
      <c r="G21" s="110"/>
      <c r="P21" s="110"/>
      <c r="Q21" s="110"/>
      <c r="R21" s="110"/>
    </row>
    <row r="22" spans="1:18" x14ac:dyDescent="0.25">
      <c r="A22" s="9" t="s">
        <v>17</v>
      </c>
      <c r="F22" s="110"/>
      <c r="G22" s="110"/>
      <c r="P22" s="110"/>
      <c r="Q22" s="110"/>
      <c r="R22" s="110"/>
    </row>
    <row r="23" spans="1:18" x14ac:dyDescent="0.25">
      <c r="A23" s="10" t="s">
        <v>16</v>
      </c>
      <c r="B23" s="5" t="s">
        <v>14</v>
      </c>
      <c r="C23" s="5" t="s">
        <v>7</v>
      </c>
      <c r="D23" t="s">
        <v>81</v>
      </c>
      <c r="E23" s="11" t="s">
        <v>18</v>
      </c>
      <c r="F23" s="110"/>
      <c r="G23" s="110"/>
      <c r="H23" s="6"/>
      <c r="K23" s="2" t="s">
        <v>1</v>
      </c>
      <c r="L23" t="s">
        <v>14</v>
      </c>
      <c r="M23" t="s">
        <v>7</v>
      </c>
      <c r="N23" t="s">
        <v>81</v>
      </c>
      <c r="O23" s="4" t="s">
        <v>18</v>
      </c>
      <c r="P23" s="110"/>
      <c r="Q23" s="110"/>
      <c r="R23" s="110"/>
    </row>
    <row r="24" spans="1:18" x14ac:dyDescent="0.25">
      <c r="A24" s="5" t="s">
        <v>3</v>
      </c>
      <c r="B24" s="5">
        <v>-446.13849499999998</v>
      </c>
      <c r="C24" s="7">
        <f>(B24-B$27)*627.51</f>
        <v>0.79819272001793651</v>
      </c>
      <c r="D24" s="8">
        <f>EXP(-C24/0.593)</f>
        <v>0.26027283755496738</v>
      </c>
      <c r="E24" s="13">
        <f>100*D24/D28</f>
        <v>16.880027735533496</v>
      </c>
      <c r="F24" s="119">
        <f>E24+E25</f>
        <v>22.985620182708665</v>
      </c>
      <c r="G24" s="117" t="s">
        <v>20</v>
      </c>
      <c r="H24" s="7"/>
      <c r="I24" s="5"/>
      <c r="J24" s="5"/>
      <c r="K24" s="5" t="s">
        <v>8</v>
      </c>
      <c r="L24" s="5">
        <v>-446.13948499999998</v>
      </c>
      <c r="M24" s="7">
        <f>(L24-L$24)*627.51</f>
        <v>0</v>
      </c>
      <c r="N24" s="8">
        <f>EXP(-M24/0.593)</f>
        <v>1</v>
      </c>
      <c r="O24" s="13">
        <f>100*N24/N29</f>
        <v>35.919607488425832</v>
      </c>
      <c r="P24" s="149">
        <f>O24+O25</f>
        <v>39.611586909368427</v>
      </c>
      <c r="Q24" s="151" t="s">
        <v>20</v>
      </c>
      <c r="R24" s="125"/>
    </row>
    <row r="25" spans="1:18" x14ac:dyDescent="0.25">
      <c r="A25" s="5" t="s">
        <v>4</v>
      </c>
      <c r="B25" s="5">
        <v>-446.13753400000002</v>
      </c>
      <c r="C25" s="7">
        <f>(B25-B$27)*627.51</f>
        <v>1.4012298299935464</v>
      </c>
      <c r="D25" s="8">
        <f t="shared" ref="D25:D27" si="6">EXP(-C25/0.593)</f>
        <v>9.4142017778517273E-2</v>
      </c>
      <c r="E25" s="13">
        <f>100*D25/D28</f>
        <v>6.1055924471751704</v>
      </c>
      <c r="F25" s="122"/>
      <c r="G25" s="121"/>
      <c r="I25" s="5"/>
      <c r="J25" s="5"/>
      <c r="K25" s="5" t="s">
        <v>9</v>
      </c>
      <c r="L25" s="5">
        <v>-446.13733500000001</v>
      </c>
      <c r="M25" s="7">
        <f t="shared" ref="M25:M27" si="7">(L25-L$24)*627.51</f>
        <v>1.3491464999823648</v>
      </c>
      <c r="N25" s="8">
        <f t="shared" ref="N25:N27" si="8">EXP(-M25/0.593)</f>
        <v>0.10278451461732266</v>
      </c>
      <c r="O25" s="13">
        <f>100*N25/N29</f>
        <v>3.6919794209425971</v>
      </c>
      <c r="P25" s="150"/>
      <c r="Q25" s="152"/>
      <c r="R25" s="110"/>
    </row>
    <row r="26" spans="1:18" x14ac:dyDescent="0.25">
      <c r="A26" s="5" t="s">
        <v>5</v>
      </c>
      <c r="B26" s="5">
        <v>-446.13818500000002</v>
      </c>
      <c r="C26" s="7">
        <f t="shared" ref="C26" si="9">(B26-B$27)*627.51</f>
        <v>0.99272081999050787</v>
      </c>
      <c r="D26" s="8">
        <f t="shared" si="6"/>
        <v>0.18748330758882542</v>
      </c>
      <c r="E26" s="13">
        <f>100*D26/D28</f>
        <v>12.159253580891122</v>
      </c>
      <c r="F26" s="153">
        <f>E26+E27</f>
        <v>77.014379817291328</v>
      </c>
      <c r="G26" s="154" t="s">
        <v>21</v>
      </c>
      <c r="H26" s="7"/>
      <c r="I26" s="5"/>
      <c r="J26" s="5"/>
      <c r="K26" s="5" t="s">
        <v>10</v>
      </c>
      <c r="L26" s="5">
        <v>-446.13924300000002</v>
      </c>
      <c r="M26" s="7">
        <f t="shared" si="7"/>
        <v>0.15185741997329499</v>
      </c>
      <c r="N26" s="8">
        <f t="shared" si="8"/>
        <v>0.77407745533309924</v>
      </c>
      <c r="O26" s="13">
        <f>100*N26/N29</f>
        <v>27.8045583612044</v>
      </c>
      <c r="P26" s="149">
        <f>O26+O27+O28</f>
        <v>60.388413090631573</v>
      </c>
      <c r="Q26" s="151" t="s">
        <v>21</v>
      </c>
      <c r="R26" s="110"/>
    </row>
    <row r="27" spans="1:18" x14ac:dyDescent="0.25">
      <c r="A27" s="5" t="s">
        <v>6</v>
      </c>
      <c r="B27" s="5">
        <v>-446.13976700000001</v>
      </c>
      <c r="C27" s="7">
        <f>(B27-B$27)*627.51</f>
        <v>0</v>
      </c>
      <c r="D27" s="8">
        <f t="shared" si="6"/>
        <v>1</v>
      </c>
      <c r="E27" s="13">
        <f>100*D27/D28</f>
        <v>64.85512623640021</v>
      </c>
      <c r="F27" s="149"/>
      <c r="G27" s="151"/>
      <c r="H27" s="7"/>
      <c r="I27" s="5"/>
      <c r="J27" s="5"/>
      <c r="K27" s="5" t="s">
        <v>11</v>
      </c>
      <c r="L27" s="5">
        <v>-446.139251</v>
      </c>
      <c r="M27" s="7">
        <f t="shared" si="7"/>
        <v>0.14683733998596948</v>
      </c>
      <c r="N27" s="8">
        <f t="shared" si="8"/>
        <v>0.78065827414376365</v>
      </c>
      <c r="O27" s="13">
        <f>100*N27/N29</f>
        <v>28.04093878983592</v>
      </c>
      <c r="P27" s="149"/>
      <c r="Q27" s="151"/>
      <c r="R27" s="125"/>
    </row>
    <row r="28" spans="1:18" x14ac:dyDescent="0.25">
      <c r="C28" s="5" t="s">
        <v>19</v>
      </c>
      <c r="D28" s="8">
        <f>SUM(D24:D27)</f>
        <v>1.5418981629223101</v>
      </c>
      <c r="E28" s="8"/>
      <c r="F28" s="110"/>
      <c r="G28" s="118"/>
      <c r="K28" t="s">
        <v>12</v>
      </c>
      <c r="L28">
        <v>-446.13753100000002</v>
      </c>
      <c r="M28" s="1">
        <f>(L28-L$24)*627.51</f>
        <v>1.2261545399718614</v>
      </c>
      <c r="N28" s="3">
        <f>EXP(-M28/0.593)</f>
        <v>0.12647454293744984</v>
      </c>
      <c r="O28" s="12">
        <f>100*N28/N29</f>
        <v>4.5429159395912571</v>
      </c>
      <c r="P28" s="149"/>
      <c r="Q28" s="151"/>
      <c r="R28" s="110"/>
    </row>
    <row r="29" spans="1:18" x14ac:dyDescent="0.25">
      <c r="F29" s="110"/>
      <c r="G29" s="110"/>
      <c r="M29" s="5" t="s">
        <v>19</v>
      </c>
      <c r="N29" s="3">
        <f>SUM(N24:N28)</f>
        <v>2.7839947870316353</v>
      </c>
      <c r="P29" s="110"/>
      <c r="Q29" s="110"/>
      <c r="R29" s="110"/>
    </row>
    <row r="30" spans="1:18" x14ac:dyDescent="0.25">
      <c r="F30" s="110"/>
      <c r="G30" s="110"/>
      <c r="P30" s="110"/>
      <c r="Q30" s="110"/>
      <c r="R30" s="110"/>
    </row>
    <row r="31" spans="1:18" x14ac:dyDescent="0.25">
      <c r="A31" s="9" t="s">
        <v>54</v>
      </c>
      <c r="F31" s="110"/>
      <c r="G31" s="110"/>
      <c r="P31" s="110"/>
      <c r="Q31" s="110"/>
      <c r="R31" s="110"/>
    </row>
    <row r="32" spans="1:18" x14ac:dyDescent="0.25">
      <c r="A32" s="10" t="s">
        <v>16</v>
      </c>
      <c r="B32" s="5" t="s">
        <v>14</v>
      </c>
      <c r="C32" s="5" t="s">
        <v>7</v>
      </c>
      <c r="D32" t="s">
        <v>81</v>
      </c>
      <c r="E32" s="11" t="s">
        <v>18</v>
      </c>
      <c r="F32" s="110"/>
      <c r="G32" s="110"/>
      <c r="H32" s="6"/>
      <c r="K32" s="2" t="s">
        <v>1</v>
      </c>
      <c r="L32" s="38" t="s">
        <v>14</v>
      </c>
      <c r="M32" s="38" t="s">
        <v>7</v>
      </c>
      <c r="N32" t="s">
        <v>81</v>
      </c>
      <c r="O32" s="41" t="s">
        <v>18</v>
      </c>
      <c r="P32" s="110"/>
      <c r="Q32" s="110"/>
      <c r="R32" s="110"/>
    </row>
    <row r="33" spans="1:18" x14ac:dyDescent="0.25">
      <c r="A33" s="5" t="s">
        <v>3</v>
      </c>
      <c r="B33" s="5">
        <v>-446.13869699999998</v>
      </c>
      <c r="C33" s="7">
        <f>(B33-B$36)*627.51</f>
        <v>0.75301200002499735</v>
      </c>
      <c r="D33" s="8">
        <f>EXP(-C33/0.593)</f>
        <v>0.28087803622384155</v>
      </c>
      <c r="E33" s="13">
        <f>100*D33/D37</f>
        <v>16.253259870673475</v>
      </c>
      <c r="F33" s="149">
        <f>E33+E34</f>
        <v>18.719238920867141</v>
      </c>
      <c r="G33" s="151" t="s">
        <v>20</v>
      </c>
      <c r="K33" t="s">
        <v>8</v>
      </c>
      <c r="L33" s="38">
        <v>-446.13909799999999</v>
      </c>
      <c r="M33" s="42">
        <f>(L33-L$35)*627.51</f>
        <v>0.38403611999348697</v>
      </c>
      <c r="N33" s="44">
        <f>EXP(-M33/0.593)</f>
        <v>0.52329196684159218</v>
      </c>
      <c r="O33" s="45">
        <f>100*N33/N38</f>
        <v>16.048211110721571</v>
      </c>
      <c r="P33" s="149">
        <f>O33+O34</f>
        <v>18.352717780148211</v>
      </c>
      <c r="Q33" s="151" t="s">
        <v>20</v>
      </c>
      <c r="R33" s="110"/>
    </row>
    <row r="34" spans="1:18" x14ac:dyDescent="0.25">
      <c r="A34" s="5" t="s">
        <v>4</v>
      </c>
      <c r="B34" s="5">
        <v>-446.13691499999999</v>
      </c>
      <c r="C34" s="7">
        <f>(B34-B$36)*627.51</f>
        <v>1.8712348200196713</v>
      </c>
      <c r="D34" s="8">
        <f t="shared" ref="D34:D36" si="10">EXP(-C34/0.593)</f>
        <v>4.2615411215893552E-2</v>
      </c>
      <c r="E34" s="13">
        <f>100*D34/D37</f>
        <v>2.465979050193666</v>
      </c>
      <c r="F34" s="150"/>
      <c r="G34" s="152"/>
      <c r="K34" t="s">
        <v>9</v>
      </c>
      <c r="L34" s="38">
        <v>-446.13726400000002</v>
      </c>
      <c r="M34" s="42">
        <f t="shared" ref="M34:M37" si="11">(L34-L$35)*627.51</f>
        <v>1.5348894599771166</v>
      </c>
      <c r="N34" s="44">
        <f t="shared" ref="N34:N37" si="12">EXP(-M34/0.593)</f>
        <v>7.5144190173206879E-2</v>
      </c>
      <c r="O34" s="45">
        <f>100*N34/N38</f>
        <v>2.3045066694266398</v>
      </c>
      <c r="P34" s="150"/>
      <c r="Q34" s="152"/>
      <c r="R34" s="110"/>
    </row>
    <row r="35" spans="1:18" x14ac:dyDescent="0.25">
      <c r="A35" s="5" t="s">
        <v>5</v>
      </c>
      <c r="B35" s="5">
        <v>-446.13904200000002</v>
      </c>
      <c r="C35" s="7">
        <f t="shared" ref="C35:C36" si="13">(B35-B$36)*627.51</f>
        <v>0.53652105000086747</v>
      </c>
      <c r="D35" s="8">
        <f t="shared" si="10"/>
        <v>0.40464009905356296</v>
      </c>
      <c r="E35" s="13">
        <f>100*D35/D37</f>
        <v>23.414862808181255</v>
      </c>
      <c r="F35" s="153">
        <f>E35+E36</f>
        <v>81.280761079132859</v>
      </c>
      <c r="G35" s="154" t="s">
        <v>21</v>
      </c>
      <c r="K35" t="s">
        <v>10</v>
      </c>
      <c r="L35" s="43">
        <v>-446.13970999999998</v>
      </c>
      <c r="M35" s="42">
        <f t="shared" si="11"/>
        <v>0</v>
      </c>
      <c r="N35" s="44">
        <f t="shared" si="12"/>
        <v>1</v>
      </c>
      <c r="O35" s="45">
        <f>100*N35/N38</f>
        <v>30.66779566210996</v>
      </c>
      <c r="P35" s="149">
        <f>O35+O36+O37</f>
        <v>81.647282219851789</v>
      </c>
      <c r="Q35" s="151" t="s">
        <v>21</v>
      </c>
      <c r="R35" s="110"/>
    </row>
    <row r="36" spans="1:18" x14ac:dyDescent="0.25">
      <c r="A36" s="5" t="s">
        <v>6</v>
      </c>
      <c r="B36" s="5">
        <v>-446.13989700000002</v>
      </c>
      <c r="C36" s="7">
        <f t="shared" si="13"/>
        <v>0</v>
      </c>
      <c r="D36" s="8">
        <f t="shared" si="10"/>
        <v>1</v>
      </c>
      <c r="E36" s="13">
        <f>100*D36/D37</f>
        <v>57.865898270951604</v>
      </c>
      <c r="F36" s="149"/>
      <c r="G36" s="151"/>
      <c r="K36" t="s">
        <v>11</v>
      </c>
      <c r="L36" s="38">
        <v>-446.13959799999998</v>
      </c>
      <c r="M36" s="42">
        <f t="shared" si="11"/>
        <v>7.0281120000906291E-2</v>
      </c>
      <c r="N36" s="44">
        <f t="shared" si="12"/>
        <v>0.88823590815154618</v>
      </c>
      <c r="O36" s="45">
        <f>100*N36/N38</f>
        <v>27.240237330940289</v>
      </c>
      <c r="P36" s="149"/>
      <c r="Q36" s="151"/>
      <c r="R36" s="110"/>
    </row>
    <row r="37" spans="1:18" x14ac:dyDescent="0.25">
      <c r="A37"/>
      <c r="B37"/>
      <c r="C37" s="5" t="s">
        <v>19</v>
      </c>
      <c r="D37" s="3">
        <f>SUM(D33:D36)</f>
        <v>1.7281335464932981</v>
      </c>
      <c r="E37"/>
      <c r="F37" s="123"/>
      <c r="G37" s="124"/>
      <c r="K37" t="s">
        <v>12</v>
      </c>
      <c r="L37" s="38">
        <v>-446.13946800000002</v>
      </c>
      <c r="M37" s="42">
        <f t="shared" si="11"/>
        <v>0.15185741997329499</v>
      </c>
      <c r="N37" s="44">
        <f t="shared" si="12"/>
        <v>0.77407745533309924</v>
      </c>
      <c r="O37" s="45">
        <f>100*N37/N38</f>
        <v>23.739249226801537</v>
      </c>
      <c r="P37" s="149"/>
      <c r="Q37" s="151"/>
      <c r="R37" s="110"/>
    </row>
    <row r="38" spans="1:18" x14ac:dyDescent="0.25">
      <c r="A38"/>
      <c r="B38"/>
      <c r="C38" s="1"/>
      <c r="D38"/>
      <c r="E38"/>
      <c r="F38" s="123"/>
      <c r="G38" s="124"/>
      <c r="K38" s="38"/>
      <c r="L38" s="38"/>
      <c r="M38" s="5" t="s">
        <v>19</v>
      </c>
      <c r="N38" s="44">
        <f>SUM(N33:N37)</f>
        <v>3.2607495204994446</v>
      </c>
      <c r="O38" s="29"/>
      <c r="P38" s="110"/>
      <c r="Q38" s="110"/>
      <c r="R38" s="110"/>
    </row>
    <row r="39" spans="1:18" x14ac:dyDescent="0.25">
      <c r="A39"/>
      <c r="B39"/>
      <c r="C39" s="1"/>
      <c r="D39"/>
      <c r="E39"/>
      <c r="F39" s="123"/>
      <c r="G39" s="124"/>
      <c r="K39" s="38"/>
      <c r="L39" s="38"/>
      <c r="M39" s="29"/>
      <c r="N39" s="29"/>
      <c r="O39" s="29"/>
      <c r="P39" s="110"/>
      <c r="Q39" s="110"/>
      <c r="R39" s="110"/>
    </row>
    <row r="40" spans="1:18" x14ac:dyDescent="0.25">
      <c r="A40"/>
      <c r="B40"/>
      <c r="C40"/>
      <c r="D40"/>
      <c r="E40"/>
      <c r="F40"/>
      <c r="G40" s="1"/>
      <c r="K40" s="38"/>
      <c r="L40" s="38"/>
      <c r="M40" s="29"/>
      <c r="N40" s="29"/>
      <c r="O40" s="29"/>
    </row>
    <row r="41" spans="1:18" x14ac:dyDescent="0.25">
      <c r="A41"/>
      <c r="B41"/>
      <c r="C41"/>
      <c r="D41"/>
      <c r="E41"/>
      <c r="F41"/>
      <c r="G41" s="1"/>
      <c r="K41" s="38"/>
      <c r="L41" s="38"/>
      <c r="M41" s="29"/>
      <c r="N41" s="29"/>
      <c r="O41" s="29"/>
    </row>
    <row r="42" spans="1:18" x14ac:dyDescent="0.25">
      <c r="A42"/>
      <c r="B42"/>
      <c r="C42"/>
      <c r="D42"/>
      <c r="E42"/>
      <c r="F42"/>
      <c r="G42"/>
      <c r="K42" s="38"/>
      <c r="L42" s="38"/>
      <c r="M42" s="29"/>
      <c r="N42" s="29"/>
      <c r="O42" s="29"/>
    </row>
    <row r="43" spans="1:18" x14ac:dyDescent="0.25">
      <c r="A43" s="33"/>
      <c r="B43"/>
      <c r="C43"/>
      <c r="D43"/>
      <c r="E43"/>
      <c r="F43"/>
      <c r="G43"/>
      <c r="M43" s="29"/>
      <c r="N43" s="29"/>
      <c r="O43" s="29"/>
    </row>
    <row r="44" spans="1:18" x14ac:dyDescent="0.25">
      <c r="A44"/>
      <c r="B44"/>
      <c r="C44" s="1"/>
      <c r="D44"/>
      <c r="E44"/>
      <c r="F44"/>
      <c r="G44" s="1"/>
    </row>
    <row r="45" spans="1:18" x14ac:dyDescent="0.25">
      <c r="A45"/>
      <c r="B45"/>
      <c r="C45" s="1"/>
      <c r="D45"/>
      <c r="E45"/>
      <c r="F45"/>
      <c r="G45" s="1"/>
    </row>
    <row r="46" spans="1:18" x14ac:dyDescent="0.25">
      <c r="A46"/>
      <c r="B46"/>
      <c r="C46" s="1"/>
      <c r="D46"/>
      <c r="E46"/>
      <c r="F46"/>
      <c r="G46" s="1"/>
    </row>
    <row r="47" spans="1:18" x14ac:dyDescent="0.25">
      <c r="A47"/>
      <c r="B47"/>
      <c r="C47" s="1"/>
      <c r="D47"/>
      <c r="E47"/>
      <c r="F47"/>
      <c r="G47" s="1"/>
    </row>
    <row r="48" spans="1:18" x14ac:dyDescent="0.25">
      <c r="A48"/>
      <c r="B48"/>
      <c r="C48"/>
      <c r="D48"/>
      <c r="E48"/>
      <c r="F48"/>
      <c r="G48" s="1"/>
    </row>
  </sheetData>
  <mergeCells count="28">
    <mergeCell ref="P35:P37"/>
    <mergeCell ref="Q35:Q37"/>
    <mergeCell ref="P33:P34"/>
    <mergeCell ref="Q33:Q34"/>
    <mergeCell ref="P3:P4"/>
    <mergeCell ref="Q3:Q4"/>
    <mergeCell ref="P5:P7"/>
    <mergeCell ref="Q5:Q7"/>
    <mergeCell ref="P15:P17"/>
    <mergeCell ref="Q15:Q17"/>
    <mergeCell ref="P13:P14"/>
    <mergeCell ref="Q13:Q14"/>
    <mergeCell ref="P26:P28"/>
    <mergeCell ref="Q26:Q28"/>
    <mergeCell ref="P24:P25"/>
    <mergeCell ref="Q24:Q25"/>
    <mergeCell ref="F26:F27"/>
    <mergeCell ref="G26:G27"/>
    <mergeCell ref="F33:F34"/>
    <mergeCell ref="G33:G34"/>
    <mergeCell ref="F35:F36"/>
    <mergeCell ref="G35:G36"/>
    <mergeCell ref="F3:F4"/>
    <mergeCell ref="G3:G4"/>
    <mergeCell ref="F5:F6"/>
    <mergeCell ref="G5:G6"/>
    <mergeCell ref="F15:F16"/>
    <mergeCell ref="G15:G16"/>
  </mergeCells>
  <pageMargins left="0.511811024" right="0.511811024" top="0.78740157499999996" bottom="0.78740157499999996" header="0.31496062000000002" footer="0.31496062000000002"/>
  <pageSetup paperSize="9" orientation="portrait" r:id="rId1"/>
  <headerFooter>
    <oddHeader>&amp;L&amp;"Calibri"&amp;12&amp;K00B294Proprietary&amp;1#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DFT vs IPAP-FESTA</vt:lpstr>
      <vt:lpstr>DFT FHydrin Solvent Results</vt:lpstr>
      <vt:lpstr>Conformer ratio cals</vt:lpstr>
      <vt:lpstr>DFT vs IPAP-FESTA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tormena</dc:creator>
  <cp:lastModifiedBy>j98301cm</cp:lastModifiedBy>
  <cp:lastPrinted>2022-09-28T16:19:35Z</cp:lastPrinted>
  <dcterms:created xsi:type="dcterms:W3CDTF">2021-11-25T13:15:50Z</dcterms:created>
  <dcterms:modified xsi:type="dcterms:W3CDTF">2023-03-02T14:34:50Z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7fd646-07cb-4c4e-a107-4e4d6b30ba1b_Enabled">
    <vt:lpwstr>true</vt:lpwstr>
  </property>
  <property fmtid="{D5CDD505-2E9C-101B-9397-08002B2CF9AE}" pid="3" name="MSIP_Label_927fd646-07cb-4c4e-a107-4e4d6b30ba1b_SetDate">
    <vt:lpwstr>2021-12-09T15:41:17Z</vt:lpwstr>
  </property>
  <property fmtid="{D5CDD505-2E9C-101B-9397-08002B2CF9AE}" pid="4" name="MSIP_Label_927fd646-07cb-4c4e-a107-4e4d6b30ba1b_Method">
    <vt:lpwstr>Privileged</vt:lpwstr>
  </property>
  <property fmtid="{D5CDD505-2E9C-101B-9397-08002B2CF9AE}" pid="5" name="MSIP_Label_927fd646-07cb-4c4e-a107-4e4d6b30ba1b_Name">
    <vt:lpwstr>927fd646-07cb-4c4e-a107-4e4d6b30ba1b</vt:lpwstr>
  </property>
  <property fmtid="{D5CDD505-2E9C-101B-9397-08002B2CF9AE}" pid="6" name="MSIP_Label_927fd646-07cb-4c4e-a107-4e4d6b30ba1b_SiteId">
    <vt:lpwstr>a00de4ec-48a8-43a6-be74-e31274e2060d</vt:lpwstr>
  </property>
  <property fmtid="{D5CDD505-2E9C-101B-9397-08002B2CF9AE}" pid="7" name="MSIP_Label_927fd646-07cb-4c4e-a107-4e4d6b30ba1b_ActionId">
    <vt:lpwstr>112087a9-1ceb-4f5d-bee2-caf15426b718</vt:lpwstr>
  </property>
  <property fmtid="{D5CDD505-2E9C-101B-9397-08002B2CF9AE}" pid="8" name="MSIP_Label_927fd646-07cb-4c4e-a107-4e4d6b30ba1b_ContentBits">
    <vt:lpwstr>1</vt:lpwstr>
  </property>
  <property fmtid="{D5CDD505-2E9C-101B-9397-08002B2CF9AE}" pid="9" name="MerckAIPLabel">
    <vt:lpwstr>Proprietary</vt:lpwstr>
  </property>
  <property fmtid="{D5CDD505-2E9C-101B-9397-08002B2CF9AE}" pid="10" name="MerckAIPDataExchange">
    <vt:lpwstr>!MRKMIP@Proprietary</vt:lpwstr>
  </property>
  <property fmtid="{D5CDD505-2E9C-101B-9397-08002B2CF9AE}" pid="11" name="_AdHocReviewCycleID">
    <vt:i4>-1358089696</vt:i4>
  </property>
  <property fmtid="{D5CDD505-2E9C-101B-9397-08002B2CF9AE}" pid="12" name="_NewReviewCycle">
    <vt:lpwstr/>
  </property>
  <property fmtid="{D5CDD505-2E9C-101B-9397-08002B2CF9AE}" pid="13" name="_EmailSubject">
    <vt:lpwstr>updated tables</vt:lpwstr>
  </property>
  <property fmtid="{D5CDD505-2E9C-101B-9397-08002B2CF9AE}" pid="14" name="_AuthorEmail">
    <vt:lpwstr>guilherme.dal.poggetto@merck.com</vt:lpwstr>
  </property>
  <property fmtid="{D5CDD505-2E9C-101B-9397-08002B2CF9AE}" pid="15" name="_AuthorEmailDisplayName">
    <vt:lpwstr>Dal Poggetto, Guilherme</vt:lpwstr>
  </property>
  <property fmtid="{D5CDD505-2E9C-101B-9397-08002B2CF9AE}" pid="16" name="_ReviewingToolsShownOnce">
    <vt:lpwstr/>
  </property>
</Properties>
</file>