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pss\Desktop\PAPERS TO DO\Fred paper 4 + 5\"/>
    </mc:Choice>
  </mc:AlternateContent>
  <xr:revisionPtr revIDLastSave="0" documentId="13_ncr:1_{FC45B2EC-73DE-4525-B784-A338B30A6A58}" xr6:coauthVersionLast="47" xr6:coauthVersionMax="47" xr10:uidLastSave="{00000000-0000-0000-0000-000000000000}"/>
  <bookViews>
    <workbookView xWindow="3390" yWindow="1305" windowWidth="23850" windowHeight="12645" activeTab="4" xr2:uid="{0D0BAD19-B313-4743-BC9D-999942881BF3}"/>
  </bookViews>
  <sheets>
    <sheet name="HAC + 2MBI" sheetId="1" r:id="rId1"/>
    <sheet name="Figure 9 Rp for 2-MBI" sheetId="3" r:id="rId2"/>
    <sheet name="Figure 10 Rp HAC + 2-MBI " sheetId="5" r:id="rId3"/>
    <sheet name="HAC + 2AETD" sheetId="2" r:id="rId4"/>
    <sheet name="Figure 11 for 2-AETD" sheetId="6" r:id="rId5"/>
    <sheet name="Figure 12 for HAC + 2AETD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C6" i="2"/>
  <c r="C5" i="2"/>
  <c r="E5" i="1"/>
  <c r="E6" i="1"/>
  <c r="E7" i="1"/>
  <c r="E8" i="1"/>
  <c r="J8" i="1"/>
  <c r="J6" i="1"/>
  <c r="I8" i="1"/>
  <c r="H8" i="1"/>
  <c r="H9" i="1"/>
  <c r="G8" i="1"/>
  <c r="C8" i="1"/>
  <c r="G9" i="1"/>
  <c r="B8" i="1"/>
  <c r="D6" i="1"/>
  <c r="I8" i="2"/>
  <c r="I7" i="2"/>
  <c r="H8" i="2"/>
  <c r="H7" i="2"/>
  <c r="G8" i="2"/>
  <c r="G7" i="2"/>
  <c r="F8" i="2"/>
  <c r="F7" i="2"/>
  <c r="D7" i="2"/>
  <c r="E7" i="2"/>
  <c r="B5" i="2"/>
  <c r="B7" i="2"/>
  <c r="B6" i="2"/>
  <c r="D8" i="1"/>
  <c r="D7" i="1"/>
  <c r="B7" i="1"/>
  <c r="B6" i="1"/>
  <c r="I6" i="2"/>
  <c r="I5" i="2"/>
  <c r="I4" i="2"/>
  <c r="H6" i="2"/>
  <c r="H5" i="2"/>
  <c r="H4" i="2"/>
  <c r="G6" i="2"/>
  <c r="G5" i="2"/>
  <c r="G4" i="2"/>
  <c r="F6" i="2"/>
  <c r="F5" i="2"/>
  <c r="F4" i="2"/>
  <c r="E6" i="2"/>
  <c r="E5" i="2"/>
  <c r="E4" i="2"/>
  <c r="D6" i="2"/>
  <c r="D5" i="2"/>
  <c r="D4" i="2"/>
  <c r="J9" i="1"/>
  <c r="J7" i="1"/>
  <c r="J5" i="1"/>
  <c r="I9" i="1"/>
  <c r="I7" i="1"/>
  <c r="I6" i="1"/>
  <c r="I5" i="1"/>
  <c r="H7" i="1"/>
  <c r="H6" i="1"/>
  <c r="H5" i="1"/>
  <c r="G6" i="1"/>
  <c r="G7" i="1"/>
  <c r="G5" i="1"/>
  <c r="C7" i="1"/>
  <c r="C6" i="1"/>
  <c r="C5" i="1"/>
</calcChain>
</file>

<file path=xl/sharedStrings.xml><?xml version="1.0" encoding="utf-8"?>
<sst xmlns="http://schemas.openxmlformats.org/spreadsheetml/2006/main" count="42" uniqueCount="20">
  <si>
    <t>TLC  - HAC + 2MBI</t>
  </si>
  <si>
    <t>Time, h</t>
  </si>
  <si>
    <t>1 mM</t>
  </si>
  <si>
    <t>3 mM</t>
  </si>
  <si>
    <t>5 mM</t>
  </si>
  <si>
    <t>1/Rp</t>
  </si>
  <si>
    <t>2MBI</t>
  </si>
  <si>
    <t>HAC+2MBI</t>
  </si>
  <si>
    <t>8 mM + 1 mM</t>
  </si>
  <si>
    <t>16 mM + 3 mM</t>
  </si>
  <si>
    <t>16 mM + 5 mM</t>
  </si>
  <si>
    <t>TLC  - HAC + AETDA</t>
  </si>
  <si>
    <t>AETDA</t>
  </si>
  <si>
    <t>HAC+AETDA</t>
  </si>
  <si>
    <t>16 mM + 1 mM</t>
  </si>
  <si>
    <t>NaCl +</t>
  </si>
  <si>
    <t>CO2</t>
  </si>
  <si>
    <t>1.6 mM HAC</t>
  </si>
  <si>
    <t>NaCl+CO2 +</t>
  </si>
  <si>
    <t>times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</si>
</sst>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56891390350604"/>
          <c:y val="4.3998281610324423E-2"/>
          <c:w val="0.77884093129191501"/>
          <c:h val="0.84242160760435592"/>
        </c:manualLayout>
      </c:layout>
      <c:scatterChart>
        <c:scatterStyle val="lineMarker"/>
        <c:varyColors val="0"/>
        <c:ser>
          <c:idx val="0"/>
          <c:order val="0"/>
          <c:tx>
            <c:v> 1% NaCl + CO2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+ 2MBI'!$A$5:$A$9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'HAC + 2MBI'!$B$5:$B$8</c:f>
              <c:numCache>
                <c:formatCode>General</c:formatCode>
                <c:ptCount val="4"/>
                <c:pt idx="1">
                  <c:v>1.1235955056179776E-4</c:v>
                </c:pt>
                <c:pt idx="2">
                  <c:v>7.6923076923076926E-5</c:v>
                </c:pt>
                <c:pt idx="3">
                  <c:v>6.4516129032258067E-5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A8-4CBE-A51F-CBFEC0C2DED6}"/>
            </c:ext>
          </c:extLst>
        </c:ser>
        <c:ser>
          <c:idx val="3"/>
          <c:order val="1"/>
          <c:tx>
            <c:v> + 1 mM 2-MBI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x"/>
            <c:size val="8"/>
            <c:spPr>
              <a:solidFill>
                <a:schemeClr val="tx1"/>
              </a:solidFill>
              <a:ln w="9525">
                <a:solidFill>
                  <a:schemeClr val="tx1">
                    <a:alpha val="92000"/>
                  </a:schemeClr>
                </a:solidFill>
              </a:ln>
              <a:effectLst/>
            </c:spPr>
          </c:marker>
          <c:xVal>
            <c:numRef>
              <c:f>'HAC + 2MBI'!$A$5:$A$9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'HAC + 2MBI'!$C$5:$C$9</c:f>
              <c:numCache>
                <c:formatCode>General</c:formatCode>
                <c:ptCount val="5"/>
                <c:pt idx="0">
                  <c:v>9.0909090909090904E-5</c:v>
                </c:pt>
                <c:pt idx="1">
                  <c:v>5.0000000000000002E-5</c:v>
                </c:pt>
                <c:pt idx="2">
                  <c:v>4.1666666666666665E-5</c:v>
                </c:pt>
                <c:pt idx="3">
                  <c:v>3.8461538461538463E-5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A8-4CBE-A51F-CBFEC0C2DED6}"/>
            </c:ext>
          </c:extLst>
        </c:ser>
        <c:ser>
          <c:idx val="1"/>
          <c:order val="2"/>
          <c:tx>
            <c:v> + 3 mM 2-MBI</c:v>
          </c:tx>
          <c:spPr>
            <a:ln w="317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+ 2MBI'!$F$5:$F$9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+ 2MBI'!$G$5:$G$9</c:f>
              <c:numCache>
                <c:formatCode>General</c:formatCode>
                <c:ptCount val="5"/>
                <c:pt idx="0">
                  <c:v>6.666666666666667E-5</c:v>
                </c:pt>
                <c:pt idx="1">
                  <c:v>4.761904761904762E-5</c:v>
                </c:pt>
                <c:pt idx="2">
                  <c:v>4.1666666666666665E-5</c:v>
                </c:pt>
                <c:pt idx="3">
                  <c:v>3.7735849056603776E-5</c:v>
                </c:pt>
                <c:pt idx="4">
                  <c:v>3.5714285714285717E-5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A8-4CBE-A51F-CBFEC0C2DED6}"/>
            </c:ext>
          </c:extLst>
        </c:ser>
        <c:ser>
          <c:idx val="2"/>
          <c:order val="3"/>
          <c:tx>
            <c:v> + 5 mM 2-MBI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+ 2MBI'!$F$5:$F$9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+ 2MBI'!$H$5:$H$9</c:f>
              <c:numCache>
                <c:formatCode>General</c:formatCode>
                <c:ptCount val="5"/>
                <c:pt idx="0">
                  <c:v>5.2631578947368424E-5</c:v>
                </c:pt>
                <c:pt idx="1">
                  <c:v>3.1250000000000001E-5</c:v>
                </c:pt>
                <c:pt idx="2">
                  <c:v>2.8571428571428571E-5</c:v>
                </c:pt>
                <c:pt idx="3">
                  <c:v>2.898550724637681E-5</c:v>
                </c:pt>
                <c:pt idx="4">
                  <c:v>2.6666666666666667E-5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A8-4CBE-A51F-CBFEC0C2D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613103"/>
        <c:axId val="608613519"/>
      </c:scatterChart>
      <c:valAx>
        <c:axId val="608613103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>
                    <a:latin typeface="Arial" panose="020B0604020202020204" pitchFamily="34" charset="0"/>
                    <a:cs typeface="Arial" panose="020B0604020202020204" pitchFamily="34" charset="0"/>
                  </a:rPr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8613519"/>
        <c:crossesAt val="0"/>
        <c:crossBetween val="midCat"/>
      </c:valAx>
      <c:valAx>
        <c:axId val="608613519"/>
        <c:scaling>
          <c:orientation val="minMax"/>
          <c:max val="1.3000000000000004E-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>
                    <a:latin typeface="Arial" panose="020B0604020202020204" pitchFamily="34" charset="0"/>
                    <a:cs typeface="Arial" panose="020B0604020202020204" pitchFamily="34" charset="0"/>
                  </a:rPr>
                  <a:t>1/Rp,</a:t>
                </a:r>
                <a:r>
                  <a:rPr lang="en-GB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l-GR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Ω</a:t>
                </a:r>
                <a:r>
                  <a:rPr lang="en-GB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cm²)</a:t>
                </a:r>
                <a:r>
                  <a:rPr lang="en-GB" sz="20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GB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GB" sz="20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8613103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9240318216407437"/>
          <c:y val="4.9110571648584435E-2"/>
          <c:w val="0.25996874571884032"/>
          <c:h val="0.247097108079023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28772707162926"/>
          <c:y val="5.0925925925925923E-2"/>
          <c:w val="0.78631798158599608"/>
          <c:h val="0.84262453301830642"/>
        </c:manualLayout>
      </c:layout>
      <c:scatterChart>
        <c:scatterStyle val="lineMarker"/>
        <c:varyColors val="0"/>
        <c:ser>
          <c:idx val="0"/>
          <c:order val="0"/>
          <c:tx>
            <c:v>1.6 mM HAC</c:v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+ 2MBI'!$A$5:$A$8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'HAC + 2MBI'!$D$5:$D$8</c:f>
              <c:numCache>
                <c:formatCode>General</c:formatCode>
                <c:ptCount val="4"/>
                <c:pt idx="1">
                  <c:v>3.7037037037037035E-4</c:v>
                </c:pt>
                <c:pt idx="2">
                  <c:v>1.6129032258064516E-4</c:v>
                </c:pt>
                <c:pt idx="3">
                  <c:v>1.2195121951219512E-4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C1-4FD1-873E-5B4FC69F63C0}"/>
            </c:ext>
          </c:extLst>
        </c:ser>
        <c:ser>
          <c:idx val="1"/>
          <c:order val="1"/>
          <c:tx>
            <c:v> 8.3 mM HAC + 1 mM 2-MBI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+ 2MBI'!$A$5:$A$8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'HAC + 2MBI'!$E$5:$E$8</c:f>
              <c:numCache>
                <c:formatCode>General</c:formatCode>
                <c:ptCount val="4"/>
                <c:pt idx="0">
                  <c:v>8.3333333333333331E-5</c:v>
                </c:pt>
                <c:pt idx="1">
                  <c:v>5.4054054054054054E-5</c:v>
                </c:pt>
                <c:pt idx="2">
                  <c:v>1.1904761904761905E-4</c:v>
                </c:pt>
                <c:pt idx="3">
                  <c:v>1.4285714285714287E-4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C1-4FD1-873E-5B4FC69F63C0}"/>
            </c:ext>
          </c:extLst>
        </c:ser>
        <c:ser>
          <c:idx val="2"/>
          <c:order val="2"/>
          <c:tx>
            <c:v>16.7 mM HAC + 3 mM 2-MBI</c:v>
          </c:tx>
          <c:spPr>
            <a:ln w="317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+ 2MBI'!$F$5:$F$9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+ 2MBI'!$I$5:$I$9</c:f>
              <c:numCache>
                <c:formatCode>General</c:formatCode>
                <c:ptCount val="5"/>
                <c:pt idx="0">
                  <c:v>1.2658227848101267E-4</c:v>
                </c:pt>
                <c:pt idx="1">
                  <c:v>1.2345679012345679E-4</c:v>
                </c:pt>
                <c:pt idx="2">
                  <c:v>1.1494252873563218E-4</c:v>
                </c:pt>
                <c:pt idx="3">
                  <c:v>7.6923076923076926E-5</c:v>
                </c:pt>
                <c:pt idx="4">
                  <c:v>5.8823529411764708E-5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C1-4FD1-873E-5B4FC69F63C0}"/>
            </c:ext>
          </c:extLst>
        </c:ser>
        <c:ser>
          <c:idx val="3"/>
          <c:order val="3"/>
          <c:tx>
            <c:v>16.7 mM HAC + 5 mM 2-MBI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+ 2MBI'!$F$5:$F$9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+ 2MBI'!$J$5:$J$9</c:f>
              <c:numCache>
                <c:formatCode>General</c:formatCode>
                <c:ptCount val="5"/>
                <c:pt idx="0">
                  <c:v>7.6923076923076926E-5</c:v>
                </c:pt>
                <c:pt idx="1">
                  <c:v>8.0000000000000007E-5</c:v>
                </c:pt>
                <c:pt idx="2">
                  <c:v>6.666666666666667E-5</c:v>
                </c:pt>
                <c:pt idx="3">
                  <c:v>6.0606060606060605E-5</c:v>
                </c:pt>
                <c:pt idx="4">
                  <c:v>4.5454545454545452E-5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C1-4FD1-873E-5B4FC69F6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913743"/>
        <c:axId val="621912495"/>
      </c:scatterChart>
      <c:valAx>
        <c:axId val="621913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>
                    <a:latin typeface="Arial" panose="020B0604020202020204" pitchFamily="34" charset="0"/>
                    <a:cs typeface="Arial" panose="020B0604020202020204" pitchFamily="34" charset="0"/>
                  </a:rPr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1912495"/>
        <c:crosses val="autoZero"/>
        <c:crossBetween val="midCat"/>
      </c:valAx>
      <c:valAx>
        <c:axId val="62191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>
                    <a:latin typeface="Arial" panose="020B0604020202020204" pitchFamily="34" charset="0"/>
                    <a:cs typeface="Arial" panose="020B0604020202020204" pitchFamily="34" charset="0"/>
                  </a:rPr>
                  <a:t>1/Rp,</a:t>
                </a:r>
                <a:r>
                  <a:rPr lang="en-GB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l-GR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Ω</a:t>
                </a:r>
                <a:r>
                  <a:rPr lang="en-GB" sz="2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cm²)</a:t>
                </a:r>
                <a:r>
                  <a:rPr lang="en-GB" sz="20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endParaRPr lang="en-GB" sz="20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957705667580016E-2"/>
              <c:y val="0.36369514890358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1913743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8353571346705244"/>
          <c:y val="6.282700342764605E-2"/>
          <c:w val="0.26432219739485957"/>
          <c:h val="0.208116901858539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1860838273783"/>
          <c:y val="3.9850544767929409E-2"/>
          <c:w val="0.81126523016644025"/>
          <c:h val="0.84299408334464265"/>
        </c:manualLayout>
      </c:layout>
      <c:scatterChart>
        <c:scatterStyle val="lineMarker"/>
        <c:varyColors val="0"/>
        <c:ser>
          <c:idx val="3"/>
          <c:order val="0"/>
          <c:tx>
            <c:v>0.17 M NaCl + CO2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+ 2AETD'!$A$5:$A$7</c:f>
              <c:numCache>
                <c:formatCode>General</c:formatCode>
                <c:ptCount val="3"/>
                <c:pt idx="0">
                  <c:v>6</c:v>
                </c:pt>
                <c:pt idx="1">
                  <c:v>21</c:v>
                </c:pt>
                <c:pt idx="2">
                  <c:v>25</c:v>
                </c:pt>
              </c:numCache>
            </c:numRef>
          </c:xVal>
          <c:yVal>
            <c:numRef>
              <c:f>'HAC + 2AETD'!$B$5:$B$7</c:f>
              <c:numCache>
                <c:formatCode>General</c:formatCode>
                <c:ptCount val="3"/>
                <c:pt idx="0">
                  <c:v>1.1235955056179776E-3</c:v>
                </c:pt>
                <c:pt idx="1">
                  <c:v>7.6923076923076923E-4</c:v>
                </c:pt>
                <c:pt idx="2">
                  <c:v>6.8965517241379305E-4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94-464C-AF81-A85EFE96E704}"/>
            </c:ext>
          </c:extLst>
        </c:ser>
        <c:ser>
          <c:idx val="1"/>
          <c:order val="1"/>
          <c:tx>
            <c:v>1 mM 2-AETD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+ 2AETD'!$A$4:$A$6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21</c:v>
                </c:pt>
              </c:numCache>
            </c:numRef>
          </c:xVal>
          <c:yVal>
            <c:numRef>
              <c:f>'HAC + 2AETD'!$D$4:$D$6</c:f>
              <c:numCache>
                <c:formatCode>General</c:formatCode>
                <c:ptCount val="3"/>
                <c:pt idx="0">
                  <c:v>7.955449482895784E-4</c:v>
                </c:pt>
                <c:pt idx="1">
                  <c:v>3.9761431411530816E-4</c:v>
                </c:pt>
                <c:pt idx="2">
                  <c:v>2.304147465437788E-4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94-464C-AF81-A85EFE96E704}"/>
            </c:ext>
          </c:extLst>
        </c:ser>
        <c:ser>
          <c:idx val="0"/>
          <c:order val="2"/>
          <c:tx>
            <c:v>3 mM 2-AETD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+ 2AETD'!$A$4:$A$7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'HAC + 2AETD'!$E$4:$E$7</c:f>
              <c:numCache>
                <c:formatCode>General</c:formatCode>
                <c:ptCount val="4"/>
                <c:pt idx="0">
                  <c:v>4.0064102564102563E-4</c:v>
                </c:pt>
                <c:pt idx="1">
                  <c:v>2.9334115576415371E-4</c:v>
                </c:pt>
                <c:pt idx="2">
                  <c:v>2.5290844714213456E-4</c:v>
                </c:pt>
                <c:pt idx="3">
                  <c:v>2.3730422401518748E-4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94-464C-AF81-A85EFE96E704}"/>
            </c:ext>
          </c:extLst>
        </c:ser>
        <c:ser>
          <c:idx val="4"/>
          <c:order val="3"/>
          <c:tx>
            <c:v>5 mM 2-AETD</c:v>
          </c:tx>
          <c:spPr>
            <a:ln w="317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x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+ 2AETD'!$A$4:$A$8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+ 2AETD'!$F$4:$F$8</c:f>
              <c:numCache>
                <c:formatCode>General</c:formatCode>
                <c:ptCount val="5"/>
                <c:pt idx="0">
                  <c:v>5.4436581382689172E-4</c:v>
                </c:pt>
                <c:pt idx="1">
                  <c:v>2.6497085320614734E-4</c:v>
                </c:pt>
                <c:pt idx="2">
                  <c:v>2.3849272597185786E-4</c:v>
                </c:pt>
                <c:pt idx="3">
                  <c:v>2.2222222222222223E-4</c:v>
                </c:pt>
                <c:pt idx="4">
                  <c:v>2.105263157894737E-4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94-464C-AF81-A85EFE96E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426351"/>
        <c:axId val="1691426767"/>
      </c:scatterChart>
      <c:valAx>
        <c:axId val="169142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/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91426767"/>
        <c:crosses val="autoZero"/>
        <c:crossBetween val="midCat"/>
      </c:valAx>
      <c:valAx>
        <c:axId val="1691426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/>
                  <a:t>1/Rp. (ohm/cm²)</a:t>
                </a:r>
                <a:r>
                  <a:rPr lang="en-GB" sz="2000" b="1" baseline="30000"/>
                  <a:t>-1</a:t>
                </a:r>
                <a:endParaRPr lang="en-GB" sz="2000" b="1"/>
              </a:p>
            </c:rich>
          </c:tx>
          <c:layout>
            <c:manualLayout>
              <c:xMode val="edge"/>
              <c:yMode val="edge"/>
              <c:x val="1.7127006004089246E-2"/>
              <c:y val="0.2765993831983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91426351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4096440582697232"/>
          <c:y val="4.9172277513545658E-2"/>
          <c:w val="0.22791809488572473"/>
          <c:h val="0.217646473705964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26844669186146"/>
          <c:y val="3.2412519260159305E-2"/>
          <c:w val="0.85167269323386552"/>
          <c:h val="0.84241622454242548"/>
        </c:manualLayout>
      </c:layout>
      <c:scatterChart>
        <c:scatterStyle val="lineMarker"/>
        <c:varyColors val="0"/>
        <c:ser>
          <c:idx val="3"/>
          <c:order val="0"/>
          <c:tx>
            <c:v>1.6 mM HAC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'HAC + 2AETD'!$A$5:$A$7</c:f>
              <c:numCache>
                <c:formatCode>General</c:formatCode>
                <c:ptCount val="3"/>
                <c:pt idx="0">
                  <c:v>6</c:v>
                </c:pt>
                <c:pt idx="1">
                  <c:v>21</c:v>
                </c:pt>
                <c:pt idx="2">
                  <c:v>25</c:v>
                </c:pt>
              </c:numCache>
            </c:numRef>
          </c:xVal>
          <c:yVal>
            <c:numRef>
              <c:f>'HAC + 2AETD'!$C$5:$C$7</c:f>
              <c:numCache>
                <c:formatCode>General</c:formatCode>
                <c:ptCount val="3"/>
                <c:pt idx="0">
                  <c:v>3.7037037037037038E-3</c:v>
                </c:pt>
                <c:pt idx="1">
                  <c:v>1.6129032258064516E-3</c:v>
                </c:pt>
                <c:pt idx="2">
                  <c:v>1.2195121951219512E-3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5-4E5F-B70E-924F6B7A4AC3}"/>
            </c:ext>
          </c:extLst>
        </c:ser>
        <c:ser>
          <c:idx val="0"/>
          <c:order val="1"/>
          <c:tx>
            <c:v>16 mM HAC + 1 mM 2-AETD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'HAC + 2AETD'!$A$4:$A$8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+ 2AETD'!$G$4:$G$8</c:f>
              <c:numCache>
                <c:formatCode>General</c:formatCode>
                <c:ptCount val="5"/>
                <c:pt idx="0">
                  <c:v>8.3822296730930428E-4</c:v>
                </c:pt>
                <c:pt idx="1">
                  <c:v>4.3365134431916737E-4</c:v>
                </c:pt>
                <c:pt idx="2">
                  <c:v>6.6489361702127658E-4</c:v>
                </c:pt>
                <c:pt idx="3">
                  <c:v>5.5555555555555556E-4</c:v>
                </c:pt>
                <c:pt idx="4">
                  <c:v>5.4054054054054055E-4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F5-4E5F-B70E-924F6B7A4AC3}"/>
            </c:ext>
          </c:extLst>
        </c:ser>
        <c:ser>
          <c:idx val="1"/>
          <c:order val="2"/>
          <c:tx>
            <c:v>16 mM HAC + 3 mM 2-AETD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'HAC + 2AETD'!$A$4:$A$8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+ 2AETD'!$H$4:$H$8</c:f>
              <c:numCache>
                <c:formatCode>General</c:formatCode>
                <c:ptCount val="5"/>
                <c:pt idx="0">
                  <c:v>7.6277650648360034E-4</c:v>
                </c:pt>
                <c:pt idx="1">
                  <c:v>7.0972320794889996E-4</c:v>
                </c:pt>
                <c:pt idx="2">
                  <c:v>6.215040397762585E-4</c:v>
                </c:pt>
                <c:pt idx="3">
                  <c:v>5.2798310454065466E-4</c:v>
                </c:pt>
                <c:pt idx="4">
                  <c:v>4.8780487804878049E-4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F5-4E5F-B70E-924F6B7A4AC3}"/>
            </c:ext>
          </c:extLst>
        </c:ser>
        <c:ser>
          <c:idx val="2"/>
          <c:order val="3"/>
          <c:tx>
            <c:v>16 mM HAC + 5 mM 2-AETD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'HAC + 2AETD'!$A$4:$A$8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'HAC + 2AETD'!$I$4:$I$8</c:f>
              <c:numCache>
                <c:formatCode>General</c:formatCode>
                <c:ptCount val="5"/>
                <c:pt idx="0">
                  <c:v>8.6430423509075197E-4</c:v>
                </c:pt>
                <c:pt idx="1">
                  <c:v>5.455537370430987E-4</c:v>
                </c:pt>
                <c:pt idx="2">
                  <c:v>4.5372050816696913E-4</c:v>
                </c:pt>
                <c:pt idx="3">
                  <c:v>3.3333333333333332E-4</c:v>
                </c:pt>
                <c:pt idx="4">
                  <c:v>2.6666666666666668E-4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F5-4E5F-B70E-924F6B7A4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654319"/>
        <c:axId val="1181655151"/>
      </c:scatterChart>
      <c:valAx>
        <c:axId val="118165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/>
                  <a:t>Time,</a:t>
                </a:r>
                <a:r>
                  <a:rPr lang="en-GB" sz="2000" b="1" baseline="0"/>
                  <a:t> h</a:t>
                </a:r>
                <a:endParaRPr lang="en-GB" sz="20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1655151"/>
        <c:crosses val="autoZero"/>
        <c:crossBetween val="midCat"/>
      </c:valAx>
      <c:valAx>
        <c:axId val="118165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000" b="1"/>
                  <a:t>1/Rp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16543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467072320159552"/>
          <c:y val="4.1777589097127046E-2"/>
          <c:w val="0.3760557682615906"/>
          <c:h val="0.223902585333402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4CD7DF3-2E4A-4844-8FFA-37AC65060969}">
  <sheetPr/>
  <sheetViews>
    <sheetView zoomScale="9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D5F5F9-2A7F-4B84-8709-226075967BE5}">
  <sheetPr/>
  <sheetViews>
    <sheetView zoomScale="9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C8461D-B797-495E-AE1B-5220B2FA71BC}">
  <sheetPr/>
  <sheetViews>
    <sheetView tabSelected="1" zoomScale="9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BCDD812-028C-4CCF-BF06-A4A45ECC0A5D}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7D7C5-F197-4172-BE6C-FB220158C9B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0.72324</cdr:x>
      <cdr:y>0.33924</cdr:y>
    </cdr:from>
    <cdr:to>
      <cdr:x>0.80182</cdr:x>
      <cdr:y>0.40493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5DF5204-3D0C-4535-94C6-ECE2E6A766FE}"/>
            </a:ext>
          </a:extLst>
        </cdr:cNvPr>
        <cdr:cNvSpPr txBox="1"/>
      </cdr:nvSpPr>
      <cdr:spPr>
        <a:xfrm xmlns:a="http://schemas.openxmlformats.org/drawingml/2006/main">
          <a:off x="6720467" y="2039285"/>
          <a:ext cx="730200" cy="394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600" b="1" baseline="0">
              <a:latin typeface="Arial" panose="020B0604020202020204" pitchFamily="34" charset="0"/>
              <a:cs typeface="Arial" panose="020B0604020202020204" pitchFamily="34" charset="0"/>
            </a:rPr>
            <a:t>x 10</a:t>
          </a:r>
          <a:endParaRPr lang="en-GB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0.71754</cdr:x>
      <cdr:y>0.34099</cdr:y>
    </cdr:from>
    <cdr:to>
      <cdr:x>0.71868</cdr:x>
      <cdr:y>0.44468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02C9331A-A66B-4992-A592-EA52D414BFC0}"/>
            </a:ext>
          </a:extLst>
        </cdr:cNvPr>
        <cdr:cNvCxnSpPr/>
      </cdr:nvCxnSpPr>
      <cdr:spPr>
        <a:xfrm xmlns:a="http://schemas.openxmlformats.org/drawingml/2006/main" flipH="1" flipV="1">
          <a:off x="6667463" y="2049785"/>
          <a:ext cx="10594" cy="623315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0.62415</cdr:x>
      <cdr:y>0.26011</cdr:y>
    </cdr:from>
    <cdr:to>
      <cdr:x>0.62506</cdr:x>
      <cdr:y>0.36872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8BD2698F-F923-4416-86BB-1E14543C41CF}"/>
            </a:ext>
          </a:extLst>
        </cdr:cNvPr>
        <cdr:cNvCxnSpPr/>
      </cdr:nvCxnSpPr>
      <cdr:spPr>
        <a:xfrm xmlns:a="http://schemas.openxmlformats.org/drawingml/2006/main" flipH="1" flipV="1">
          <a:off x="5799666" y="1566333"/>
          <a:ext cx="8468" cy="654052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0.6262</cdr:x>
      <cdr:y>0.26151</cdr:y>
    </cdr:from>
    <cdr:to>
      <cdr:x>0.6959</cdr:x>
      <cdr:y>0.30721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CC6A8F2A-5325-4885-9249-608D5D7570B4}"/>
            </a:ext>
          </a:extLst>
        </cdr:cNvPr>
        <cdr:cNvSpPr txBox="1"/>
      </cdr:nvSpPr>
      <cdr:spPr>
        <a:xfrm xmlns:a="http://schemas.openxmlformats.org/drawingml/2006/main">
          <a:off x="5818755" y="1572024"/>
          <a:ext cx="647662" cy="274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 b="1" baseline="0">
              <a:latin typeface="Arial" panose="020B0604020202020204" pitchFamily="34" charset="0"/>
              <a:cs typeface="Arial" panose="020B0604020202020204" pitchFamily="34" charset="0"/>
            </a:rPr>
            <a:t>x 10</a:t>
          </a:r>
          <a:endParaRPr lang="en-GB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0.27198</cdr:x>
      <cdr:y>0.04886</cdr:y>
    </cdr:from>
    <cdr:to>
      <cdr:x>0.27221</cdr:x>
      <cdr:y>0.13357</cdr:y>
    </cdr:to>
    <cdr:cxnSp macro="">
      <cdr:nvCxnSpPr>
        <cdr:cNvPr id="9" name="Straight Arrow Connector 8">
          <a:extLst xmlns:a="http://schemas.openxmlformats.org/drawingml/2006/main">
            <a:ext uri="{FF2B5EF4-FFF2-40B4-BE49-F238E27FC236}">
              <a16:creationId xmlns:a16="http://schemas.microsoft.com/office/drawing/2014/main" id="{5F62561C-494A-4B35-BC64-81CC47EBF5FD}"/>
            </a:ext>
          </a:extLst>
        </cdr:cNvPr>
        <cdr:cNvCxnSpPr/>
      </cdr:nvCxnSpPr>
      <cdr:spPr>
        <a:xfrm xmlns:a="http://schemas.openxmlformats.org/drawingml/2006/main" flipH="1" flipV="1">
          <a:off x="2527299" y="294216"/>
          <a:ext cx="2118" cy="510117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0.27654</cdr:x>
      <cdr:y>0.06292</cdr:y>
    </cdr:from>
    <cdr:to>
      <cdr:x>0.33576</cdr:x>
      <cdr:y>0.10861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C11A1D6F-269A-4C94-B8CF-AF600CC23C3F}"/>
            </a:ext>
          </a:extLst>
        </cdr:cNvPr>
        <cdr:cNvSpPr txBox="1"/>
      </cdr:nvSpPr>
      <cdr:spPr>
        <a:xfrm xmlns:a="http://schemas.openxmlformats.org/drawingml/2006/main">
          <a:off x="2569634" y="378884"/>
          <a:ext cx="550333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 baseline="0">
              <a:latin typeface="Arial" panose="020B0604020202020204" pitchFamily="34" charset="0"/>
              <a:cs typeface="Arial" panose="020B0604020202020204" pitchFamily="34" charset="0"/>
            </a:rPr>
            <a:t>x </a:t>
          </a:r>
          <a:r>
            <a:rPr lang="en-GB" sz="1600" b="1" baseline="0">
              <a:latin typeface="Arial" panose="020B0604020202020204" pitchFamily="34" charset="0"/>
              <a:cs typeface="Arial" panose="020B0604020202020204" pitchFamily="34" charset="0"/>
            </a:rPr>
            <a:t>10</a:t>
          </a:r>
          <a:endParaRPr lang="en-GB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AB55C8-C0E5-49F6-AB5F-1AF4255004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0.63895</cdr:x>
      <cdr:y>0.43937</cdr:y>
    </cdr:from>
    <cdr:to>
      <cdr:x>0.63895</cdr:x>
      <cdr:y>0.54482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3085A7C2-A56D-43BE-BCD2-E6667F07D4C4}"/>
            </a:ext>
          </a:extLst>
        </cdr:cNvPr>
        <cdr:cNvCxnSpPr/>
      </cdr:nvCxnSpPr>
      <cdr:spPr>
        <a:xfrm xmlns:a="http://schemas.openxmlformats.org/drawingml/2006/main" flipH="1" flipV="1">
          <a:off x="5937250" y="2645833"/>
          <a:ext cx="1" cy="635000"/>
        </a:xfrm>
        <a:prstGeom xmlns:a="http://schemas.openxmlformats.org/drawingml/2006/main" prst="straightConnector1">
          <a:avLst/>
        </a:prstGeom>
        <a:ln xmlns:a="http://schemas.openxmlformats.org/drawingml/2006/main" w="317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0.63781</cdr:x>
      <cdr:y>0.45518</cdr:y>
    </cdr:from>
    <cdr:to>
      <cdr:x>0.70159</cdr:x>
      <cdr:y>0.49912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C794C0AA-C361-47E5-BA4B-4C3785F879E6}"/>
            </a:ext>
          </a:extLst>
        </cdr:cNvPr>
        <cdr:cNvSpPr txBox="1"/>
      </cdr:nvSpPr>
      <cdr:spPr>
        <a:xfrm xmlns:a="http://schemas.openxmlformats.org/drawingml/2006/main">
          <a:off x="5926637" y="2736239"/>
          <a:ext cx="592696" cy="264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 x 10</a:t>
          </a:r>
        </a:p>
      </cdr:txBody>
    </cdr:sp>
  </cdr:relSizeAnchor>
  <cdr:relSizeAnchor xmlns:cdr="http://schemas.openxmlformats.org/drawingml/2006/chartDrawing">
    <cdr:from>
      <cdr:x>0.75489</cdr:x>
      <cdr:y>0.5656</cdr:y>
    </cdr:from>
    <cdr:to>
      <cdr:x>0.82802</cdr:x>
      <cdr:y>0.61481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2D0DB056-1EA5-4B17-810E-787D395D6D99}"/>
            </a:ext>
          </a:extLst>
        </cdr:cNvPr>
        <cdr:cNvSpPr txBox="1"/>
      </cdr:nvSpPr>
      <cdr:spPr>
        <a:xfrm xmlns:a="http://schemas.openxmlformats.org/drawingml/2006/main">
          <a:off x="7014563" y="3400010"/>
          <a:ext cx="679519" cy="295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 x 10</a:t>
          </a:r>
        </a:p>
      </cdr:txBody>
    </cdr:sp>
  </cdr:relSizeAnchor>
  <cdr:relSizeAnchor xmlns:cdr="http://schemas.openxmlformats.org/drawingml/2006/chartDrawing">
    <cdr:from>
      <cdr:x>0.75489</cdr:x>
      <cdr:y>0.53219</cdr:y>
    </cdr:from>
    <cdr:to>
      <cdr:x>0.75489</cdr:x>
      <cdr:y>0.63764</cdr:y>
    </cdr:to>
    <cdr:cxnSp macro="">
      <cdr:nvCxnSpPr>
        <cdr:cNvPr id="9" name="Straight Arrow Connector 8">
          <a:extLst xmlns:a="http://schemas.openxmlformats.org/drawingml/2006/main">
            <a:ext uri="{FF2B5EF4-FFF2-40B4-BE49-F238E27FC236}">
              <a16:creationId xmlns:a16="http://schemas.microsoft.com/office/drawing/2014/main" id="{4E49115C-C17E-49D4-A2F9-417FCB389AA5}"/>
            </a:ext>
          </a:extLst>
        </cdr:cNvPr>
        <cdr:cNvCxnSpPr/>
      </cdr:nvCxnSpPr>
      <cdr:spPr>
        <a:xfrm xmlns:a="http://schemas.openxmlformats.org/drawingml/2006/main" flipH="1" flipV="1">
          <a:off x="7014609" y="3199142"/>
          <a:ext cx="0" cy="633895"/>
        </a:xfrm>
        <a:prstGeom xmlns:a="http://schemas.openxmlformats.org/drawingml/2006/main" prst="straightConnector1">
          <a:avLst/>
        </a:prstGeom>
        <a:ln xmlns:a="http://schemas.openxmlformats.org/drawingml/2006/main" w="317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0.27768</cdr:x>
      <cdr:y>0.06116</cdr:y>
    </cdr:from>
    <cdr:to>
      <cdr:x>0.27768</cdr:x>
      <cdr:y>0.16661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AEAD82E4-02B0-4111-B3B9-381DD696CC35}"/>
            </a:ext>
          </a:extLst>
        </cdr:cNvPr>
        <cdr:cNvCxnSpPr/>
      </cdr:nvCxnSpPr>
      <cdr:spPr>
        <a:xfrm xmlns:a="http://schemas.openxmlformats.org/drawingml/2006/main" flipH="1" flipV="1">
          <a:off x="2580217" y="368300"/>
          <a:ext cx="1" cy="635000"/>
        </a:xfrm>
        <a:prstGeom xmlns:a="http://schemas.openxmlformats.org/drawingml/2006/main" prst="straightConnector1">
          <a:avLst/>
        </a:prstGeom>
        <a:ln xmlns:a="http://schemas.openxmlformats.org/drawingml/2006/main" w="317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0.19818</cdr:x>
      <cdr:y>0.08049</cdr:y>
    </cdr:from>
    <cdr:to>
      <cdr:x>0.27084</cdr:x>
      <cdr:y>0.12443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7D417C71-CAA5-43CB-9727-E0C9F557FBAD}"/>
            </a:ext>
          </a:extLst>
        </cdr:cNvPr>
        <cdr:cNvSpPr txBox="1"/>
      </cdr:nvSpPr>
      <cdr:spPr>
        <a:xfrm xmlns:a="http://schemas.openxmlformats.org/drawingml/2006/main">
          <a:off x="1841500" y="483852"/>
          <a:ext cx="675191" cy="264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 x 10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DAF184-1FC0-4F31-9F17-686CCCCEF4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11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EE6D76-E72F-4077-86B6-D4ECD4A2BB0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38C4D-304E-484A-BAC6-EBF8860A2D32}">
  <dimension ref="A1:J9"/>
  <sheetViews>
    <sheetView workbookViewId="0">
      <selection activeCell="D3" sqref="D3:D8"/>
    </sheetView>
  </sheetViews>
  <sheetFormatPr defaultRowHeight="15" x14ac:dyDescent="0.25"/>
  <cols>
    <col min="2" max="3" width="12" bestFit="1" customWidth="1"/>
    <col min="4" max="4" width="13.140625" bestFit="1" customWidth="1"/>
    <col min="5" max="5" width="12.5703125" bestFit="1" customWidth="1"/>
    <col min="6" max="6" width="12" customWidth="1"/>
    <col min="7" max="8" width="12" bestFit="1" customWidth="1"/>
    <col min="9" max="10" width="13.28515625" bestFit="1" customWidth="1"/>
  </cols>
  <sheetData>
    <row r="1" spans="1:10" x14ac:dyDescent="0.25">
      <c r="A1" t="s">
        <v>0</v>
      </c>
      <c r="G1" t="s">
        <v>5</v>
      </c>
      <c r="I1" t="s">
        <v>5</v>
      </c>
    </row>
    <row r="2" spans="1:10" x14ac:dyDescent="0.25">
      <c r="B2" t="s">
        <v>19</v>
      </c>
      <c r="D2" t="s">
        <v>19</v>
      </c>
    </row>
    <row r="3" spans="1:10" s="1" customFormat="1" x14ac:dyDescent="0.25">
      <c r="B3" s="1" t="s">
        <v>15</v>
      </c>
      <c r="C3" s="1" t="s">
        <v>6</v>
      </c>
      <c r="D3" s="1" t="s">
        <v>18</v>
      </c>
      <c r="E3" s="1" t="s">
        <v>7</v>
      </c>
      <c r="G3" s="1" t="s">
        <v>6</v>
      </c>
      <c r="H3" s="1" t="s">
        <v>6</v>
      </c>
      <c r="I3" s="1" t="s">
        <v>7</v>
      </c>
      <c r="J3" s="1" t="s">
        <v>7</v>
      </c>
    </row>
    <row r="4" spans="1:10" s="1" customFormat="1" x14ac:dyDescent="0.25">
      <c r="A4" s="1" t="s">
        <v>1</v>
      </c>
      <c r="B4" s="1" t="s">
        <v>16</v>
      </c>
      <c r="C4" s="1" t="s">
        <v>2</v>
      </c>
      <c r="D4" s="2" t="s">
        <v>17</v>
      </c>
      <c r="E4" s="1" t="s">
        <v>8</v>
      </c>
      <c r="F4" s="1" t="s">
        <v>1</v>
      </c>
      <c r="G4" s="1" t="s">
        <v>3</v>
      </c>
      <c r="H4" s="1" t="s">
        <v>4</v>
      </c>
      <c r="I4" s="1" t="s">
        <v>9</v>
      </c>
      <c r="J4" s="1" t="s">
        <v>10</v>
      </c>
    </row>
    <row r="5" spans="1:10" x14ac:dyDescent="0.25">
      <c r="A5">
        <v>1</v>
      </c>
      <c r="C5">
        <f>1/11000</f>
        <v>9.0909090909090904E-5</v>
      </c>
      <c r="E5">
        <f>1/12000</f>
        <v>8.3333333333333331E-5</v>
      </c>
      <c r="F5">
        <v>1</v>
      </c>
      <c r="G5">
        <f>1/15000</f>
        <v>6.666666666666667E-5</v>
      </c>
      <c r="H5">
        <f>1/19000</f>
        <v>5.2631578947368424E-5</v>
      </c>
      <c r="I5">
        <f>1/7900</f>
        <v>1.2658227848101267E-4</v>
      </c>
      <c r="J5">
        <f>1/13000</f>
        <v>7.6923076923076926E-5</v>
      </c>
    </row>
    <row r="6" spans="1:10" x14ac:dyDescent="0.25">
      <c r="A6">
        <v>6</v>
      </c>
      <c r="B6">
        <f>1/8900</f>
        <v>1.1235955056179776E-4</v>
      </c>
      <c r="C6">
        <f>1/20000</f>
        <v>5.0000000000000002E-5</v>
      </c>
      <c r="D6">
        <f>1/2700</f>
        <v>3.7037037037037035E-4</v>
      </c>
      <c r="E6">
        <f>1/18500</f>
        <v>5.4054054054054054E-5</v>
      </c>
      <c r="F6">
        <v>6</v>
      </c>
      <c r="G6">
        <f>1/21000</f>
        <v>4.761904761904762E-5</v>
      </c>
      <c r="H6">
        <f>1/32000</f>
        <v>3.1250000000000001E-5</v>
      </c>
      <c r="I6">
        <f>1/8100</f>
        <v>1.2345679012345679E-4</v>
      </c>
      <c r="J6">
        <f>1/12500</f>
        <v>8.0000000000000007E-5</v>
      </c>
    </row>
    <row r="7" spans="1:10" x14ac:dyDescent="0.25">
      <c r="A7">
        <v>21</v>
      </c>
      <c r="B7">
        <f>1/13000</f>
        <v>7.6923076923076926E-5</v>
      </c>
      <c r="C7">
        <f>1/24000</f>
        <v>4.1666666666666665E-5</v>
      </c>
      <c r="D7">
        <f>1/6200</f>
        <v>1.6129032258064516E-4</v>
      </c>
      <c r="E7">
        <f>1/8400</f>
        <v>1.1904761904761905E-4</v>
      </c>
      <c r="F7">
        <v>21</v>
      </c>
      <c r="G7">
        <f>1/24000</f>
        <v>4.1666666666666665E-5</v>
      </c>
      <c r="H7">
        <f>1/35000</f>
        <v>2.8571428571428571E-5</v>
      </c>
      <c r="I7">
        <f>1/8700</f>
        <v>1.1494252873563218E-4</v>
      </c>
      <c r="J7">
        <f>1/15000</f>
        <v>6.666666666666667E-5</v>
      </c>
    </row>
    <row r="8" spans="1:10" x14ac:dyDescent="0.25">
      <c r="A8">
        <v>25</v>
      </c>
      <c r="B8">
        <f>1/15500</f>
        <v>6.4516129032258067E-5</v>
      </c>
      <c r="C8">
        <f>1/26000</f>
        <v>3.8461538461538463E-5</v>
      </c>
      <c r="D8">
        <f>1/8200</f>
        <v>1.2195121951219512E-4</v>
      </c>
      <c r="E8">
        <f>1/7000</f>
        <v>1.4285714285714287E-4</v>
      </c>
      <c r="F8">
        <v>25</v>
      </c>
      <c r="G8">
        <f>1/26500</f>
        <v>3.7735849056603776E-5</v>
      </c>
      <c r="H8">
        <f>1/34500</f>
        <v>2.898550724637681E-5</v>
      </c>
      <c r="I8">
        <f>1/13000</f>
        <v>7.6923076923076926E-5</v>
      </c>
      <c r="J8">
        <f>1/16500</f>
        <v>6.0606060606060605E-5</v>
      </c>
    </row>
    <row r="9" spans="1:10" x14ac:dyDescent="0.25">
      <c r="F9">
        <v>30</v>
      </c>
      <c r="G9">
        <f>1/28000</f>
        <v>3.5714285714285717E-5</v>
      </c>
      <c r="H9">
        <f>1/37500</f>
        <v>2.6666666666666667E-5</v>
      </c>
      <c r="I9">
        <f>1/17000</f>
        <v>5.8823529411764708E-5</v>
      </c>
      <c r="J9">
        <f>1/22000</f>
        <v>4.5454545454545452E-5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CB647-69F8-4694-AE7C-CED44F7B6AD9}">
  <dimension ref="A1:I8"/>
  <sheetViews>
    <sheetView workbookViewId="0">
      <selection activeCell="C8" sqref="C8"/>
    </sheetView>
  </sheetViews>
  <sheetFormatPr defaultRowHeight="15" x14ac:dyDescent="0.25"/>
  <cols>
    <col min="3" max="3" width="12" bestFit="1" customWidth="1"/>
    <col min="6" max="6" width="12.5703125" bestFit="1" customWidth="1"/>
    <col min="7" max="9" width="13.7109375" bestFit="1" customWidth="1"/>
  </cols>
  <sheetData>
    <row r="1" spans="1:9" x14ac:dyDescent="0.25">
      <c r="A1" t="s">
        <v>11</v>
      </c>
      <c r="E1" t="s">
        <v>5</v>
      </c>
    </row>
    <row r="2" spans="1:9" x14ac:dyDescent="0.25">
      <c r="A2" s="1"/>
      <c r="B2" s="1" t="s">
        <v>15</v>
      </c>
      <c r="C2" s="1" t="s">
        <v>18</v>
      </c>
      <c r="D2" s="1" t="s">
        <v>12</v>
      </c>
      <c r="E2" s="1" t="s">
        <v>12</v>
      </c>
      <c r="F2" s="1" t="s">
        <v>12</v>
      </c>
      <c r="G2" s="1" t="s">
        <v>13</v>
      </c>
      <c r="H2" s="1" t="s">
        <v>13</v>
      </c>
      <c r="I2" s="1" t="s">
        <v>13</v>
      </c>
    </row>
    <row r="3" spans="1:9" x14ac:dyDescent="0.25">
      <c r="A3" s="1" t="s">
        <v>1</v>
      </c>
      <c r="B3" s="1" t="s">
        <v>16</v>
      </c>
      <c r="C3" s="2" t="s">
        <v>17</v>
      </c>
      <c r="D3" s="1" t="s">
        <v>2</v>
      </c>
      <c r="E3" s="1" t="s">
        <v>3</v>
      </c>
      <c r="F3" s="1" t="s">
        <v>4</v>
      </c>
      <c r="G3" s="1" t="s">
        <v>14</v>
      </c>
      <c r="H3" s="1" t="s">
        <v>9</v>
      </c>
      <c r="I3" s="1" t="s">
        <v>10</v>
      </c>
    </row>
    <row r="4" spans="1:9" x14ac:dyDescent="0.25">
      <c r="A4">
        <v>1</v>
      </c>
      <c r="D4">
        <f>1/1257</f>
        <v>7.955449482895784E-4</v>
      </c>
      <c r="E4">
        <f>1/2496</f>
        <v>4.0064102564102563E-4</v>
      </c>
      <c r="F4">
        <f>1/1837</f>
        <v>5.4436581382689172E-4</v>
      </c>
      <c r="G4">
        <f>1/1193</f>
        <v>8.3822296730930428E-4</v>
      </c>
      <c r="H4">
        <f>1/1311</f>
        <v>7.6277650648360034E-4</v>
      </c>
      <c r="I4">
        <f>1/1157</f>
        <v>8.6430423509075197E-4</v>
      </c>
    </row>
    <row r="5" spans="1:9" x14ac:dyDescent="0.25">
      <c r="A5">
        <v>6</v>
      </c>
      <c r="B5">
        <f>1/890</f>
        <v>1.1235955056179776E-3</v>
      </c>
      <c r="C5">
        <f>1/270</f>
        <v>3.7037037037037038E-3</v>
      </c>
      <c r="D5">
        <f>1/2515</f>
        <v>3.9761431411530816E-4</v>
      </c>
      <c r="E5">
        <f>1/3409</f>
        <v>2.9334115576415371E-4</v>
      </c>
      <c r="F5">
        <f>1/3774</f>
        <v>2.6497085320614734E-4</v>
      </c>
      <c r="G5">
        <f>1/2306</f>
        <v>4.3365134431916737E-4</v>
      </c>
      <c r="H5">
        <f>1/1409</f>
        <v>7.0972320794889996E-4</v>
      </c>
      <c r="I5">
        <f>1/1833</f>
        <v>5.455537370430987E-4</v>
      </c>
    </row>
    <row r="6" spans="1:9" x14ac:dyDescent="0.25">
      <c r="A6">
        <v>21</v>
      </c>
      <c r="B6">
        <f>1/1300</f>
        <v>7.6923076923076923E-4</v>
      </c>
      <c r="C6">
        <f>1/620</f>
        <v>1.6129032258064516E-3</v>
      </c>
      <c r="D6">
        <f>1/4340</f>
        <v>2.304147465437788E-4</v>
      </c>
      <c r="E6">
        <f>1/3954</f>
        <v>2.5290844714213456E-4</v>
      </c>
      <c r="F6">
        <f>1/4193</f>
        <v>2.3849272597185786E-4</v>
      </c>
      <c r="G6">
        <f>1/1504</f>
        <v>6.6489361702127658E-4</v>
      </c>
      <c r="H6">
        <f>1/1609</f>
        <v>6.215040397762585E-4</v>
      </c>
      <c r="I6">
        <f>1/2204</f>
        <v>4.5372050816696913E-4</v>
      </c>
    </row>
    <row r="7" spans="1:9" x14ac:dyDescent="0.25">
      <c r="A7">
        <v>25</v>
      </c>
      <c r="B7">
        <f>1/1450</f>
        <v>6.8965517241379305E-4</v>
      </c>
      <c r="C7">
        <f>1/820</f>
        <v>1.2195121951219512E-3</v>
      </c>
      <c r="D7">
        <f>1/4500</f>
        <v>2.2222222222222223E-4</v>
      </c>
      <c r="E7">
        <f>1/4214</f>
        <v>2.3730422401518748E-4</v>
      </c>
      <c r="F7">
        <f>1/4500</f>
        <v>2.2222222222222223E-4</v>
      </c>
      <c r="G7">
        <f>1/1800</f>
        <v>5.5555555555555556E-4</v>
      </c>
      <c r="H7">
        <f>1/1894</f>
        <v>5.2798310454065466E-4</v>
      </c>
      <c r="I7">
        <f>1/3000</f>
        <v>3.3333333333333332E-4</v>
      </c>
    </row>
    <row r="8" spans="1:9" x14ac:dyDescent="0.25">
      <c r="A8">
        <v>30</v>
      </c>
      <c r="F8">
        <f>1/4750</f>
        <v>2.105263157894737E-4</v>
      </c>
      <c r="G8">
        <f>1/1850</f>
        <v>5.4054054054054055E-4</v>
      </c>
      <c r="H8">
        <f>1/2050</f>
        <v>4.8780487804878049E-4</v>
      </c>
      <c r="I8">
        <f>1/3750</f>
        <v>2.6666666666666668E-4</v>
      </c>
    </row>
  </sheetData>
  <pageMargins left="0.7" right="0.7" top="0.75" bottom="0.75" header="0.3" footer="0.3"/>
  <ignoredErrors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HAC + 2MBI</vt:lpstr>
      <vt:lpstr>HAC + 2AETD</vt:lpstr>
      <vt:lpstr>Figure 9 Rp for 2-MBI</vt:lpstr>
      <vt:lpstr>Figure 10 Rp HAC + 2-MBI </vt:lpstr>
      <vt:lpstr>Figure 11 for 2-AETD</vt:lpstr>
      <vt:lpstr>Figure 12 for HAC + 2AETD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Lyon</dc:creator>
  <cp:lastModifiedBy>Stuart Lyon</cp:lastModifiedBy>
  <dcterms:created xsi:type="dcterms:W3CDTF">2022-07-18T09:52:42Z</dcterms:created>
  <dcterms:modified xsi:type="dcterms:W3CDTF">2022-07-27T12:52:09Z</dcterms:modified>
</cp:coreProperties>
</file>