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Applications/Dropbox/Mein Mac (admins Computer)/Desktop/Article 2/Submission/Round 1_Revise &amp; Resubmit/ESM/"/>
    </mc:Choice>
  </mc:AlternateContent>
  <xr:revisionPtr revIDLastSave="0" documentId="13_ncr:1_{FF0A7A70-7A20-DB4C-8203-E07E4362BEC1}" xr6:coauthVersionLast="45" xr6:coauthVersionMax="45" xr10:uidLastSave="{00000000-0000-0000-0000-000000000000}"/>
  <bookViews>
    <workbookView xWindow="1840" yWindow="480" windowWidth="26960" windowHeight="16400" activeTab="9" xr2:uid="{00000000-000D-0000-FFFF-FFFF00000000}"/>
  </bookViews>
  <sheets>
    <sheet name="Overview" sheetId="17" r:id="rId1"/>
    <sheet name="Work" sheetId="1" r:id="rId2"/>
    <sheet name="Money" sheetId="2" r:id="rId3"/>
    <sheet name="Knowledge" sheetId="3" r:id="rId4"/>
    <sheet name="Time" sheetId="4" r:id="rId5"/>
    <sheet name="Power" sheetId="5" r:id="rId6"/>
    <sheet name="Health" sheetId="6" r:id="rId7"/>
    <sheet name="Correction coefficients" sheetId="7" r:id="rId8"/>
    <sheet name="Final metric_Gap&amp;Correction" sheetId="8" r:id="rId9"/>
    <sheet name="Results_Comparison EIGE score" sheetId="11" r:id="rId10"/>
    <sheet name="Contribution rescaled to 100" sheetId="16" r:id="rId11"/>
    <sheet name="Contribution equality" sheetId="12" r:id="rId12"/>
    <sheet name="Effective weight_leverage test" sheetId="13" r:id="rId13"/>
  </sheets>
  <externalReferences>
    <externalReference r:id="rId14"/>
  </externalReferences>
  <definedNames>
    <definedName name="Z_5E989754_CFE4_4210_B251_ECB0A47F134E_.wvu.FilterData" localSheetId="8" hidden="1">'Final metric_Gap&amp;Correction'!$ES$8:$ES$36</definedName>
  </definedNames>
  <calcPr calcId="191029"/>
  <customWorkbookViews>
    <customWorkbookView name="&gt;50" guid="{5E989754-CFE4-4210-B251-ECB0A47F134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6" roundtripDataSignature="AMtx7mj0gld82JSsWewWe1f42FUFoItrdw=="/>
    </ext>
  </extLst>
</workbook>
</file>

<file path=xl/calcChain.xml><?xml version="1.0" encoding="utf-8"?>
<calcChain xmlns="http://schemas.openxmlformats.org/spreadsheetml/2006/main">
  <c r="D4" i="16" l="1"/>
  <c r="AA32" i="12" l="1"/>
  <c r="AB32" i="12"/>
  <c r="AC32" i="12"/>
  <c r="AD32" i="12"/>
  <c r="AE32" i="12"/>
  <c r="AF32" i="12"/>
  <c r="S7" i="6" l="1"/>
  <c r="P7" i="6"/>
  <c r="M7" i="6"/>
  <c r="J7" i="6"/>
  <c r="FP27" i="8" l="1"/>
  <c r="EJ17" i="8"/>
  <c r="EJ20" i="8"/>
  <c r="ED15" i="8"/>
  <c r="CN27" i="8"/>
  <c r="BE11" i="8"/>
  <c r="BE33" i="8"/>
  <c r="AR24" i="8"/>
  <c r="AL24" i="8"/>
  <c r="AD12" i="8"/>
  <c r="K35" i="8"/>
  <c r="E35" i="8"/>
  <c r="BA12" i="7"/>
  <c r="FP9" i="8" s="1"/>
  <c r="BA13" i="7"/>
  <c r="FP10" i="8" s="1"/>
  <c r="BA14" i="7"/>
  <c r="FP11" i="8" s="1"/>
  <c r="BA15" i="7"/>
  <c r="FP12" i="8" s="1"/>
  <c r="BA16" i="7"/>
  <c r="FP13" i="8" s="1"/>
  <c r="BA17" i="7"/>
  <c r="FP14" i="8" s="1"/>
  <c r="BA18" i="7"/>
  <c r="FP15" i="8" s="1"/>
  <c r="BA19" i="7"/>
  <c r="FP16" i="8" s="1"/>
  <c r="BA20" i="7"/>
  <c r="FP17" i="8" s="1"/>
  <c r="BA21" i="7"/>
  <c r="FP18" i="8" s="1"/>
  <c r="BA22" i="7"/>
  <c r="FP19" i="8" s="1"/>
  <c r="BA23" i="7"/>
  <c r="FP20" i="8" s="1"/>
  <c r="BA24" i="7"/>
  <c r="FP21" i="8" s="1"/>
  <c r="BA25" i="7"/>
  <c r="FP22" i="8" s="1"/>
  <c r="BA26" i="7"/>
  <c r="FP23" i="8" s="1"/>
  <c r="BA27" i="7"/>
  <c r="FP24" i="8" s="1"/>
  <c r="BA28" i="7"/>
  <c r="FP25" i="8" s="1"/>
  <c r="BA29" i="7"/>
  <c r="FP26" i="8" s="1"/>
  <c r="BA31" i="7"/>
  <c r="FP28" i="8" s="1"/>
  <c r="BA32" i="7"/>
  <c r="FP29" i="8" s="1"/>
  <c r="BA33" i="7"/>
  <c r="FP30" i="8" s="1"/>
  <c r="BA34" i="7"/>
  <c r="FP31" i="8" s="1"/>
  <c r="BA35" i="7"/>
  <c r="FP32" i="8" s="1"/>
  <c r="BA36" i="7"/>
  <c r="FP33" i="8" s="1"/>
  <c r="BA37" i="7"/>
  <c r="FP34" i="8" s="1"/>
  <c r="BA38" i="7"/>
  <c r="FP35" i="8" s="1"/>
  <c r="BA39" i="7"/>
  <c r="FP36" i="8" s="1"/>
  <c r="AY12" i="7"/>
  <c r="FJ9" i="8" s="1"/>
  <c r="AY13" i="7"/>
  <c r="FJ10" i="8" s="1"/>
  <c r="AY14" i="7"/>
  <c r="FJ11" i="8" s="1"/>
  <c r="AY15" i="7"/>
  <c r="FJ12" i="8" s="1"/>
  <c r="AY16" i="7"/>
  <c r="FJ13" i="8" s="1"/>
  <c r="AY17" i="7"/>
  <c r="FJ14" i="8" s="1"/>
  <c r="AY18" i="7"/>
  <c r="FJ15" i="8" s="1"/>
  <c r="AY19" i="7"/>
  <c r="FJ16" i="8" s="1"/>
  <c r="AY20" i="7"/>
  <c r="FJ17" i="8" s="1"/>
  <c r="AY21" i="7"/>
  <c r="FJ18" i="8" s="1"/>
  <c r="AY22" i="7"/>
  <c r="FJ19" i="8" s="1"/>
  <c r="AY23" i="7"/>
  <c r="FJ20" i="8" s="1"/>
  <c r="AY24" i="7"/>
  <c r="FJ21" i="8" s="1"/>
  <c r="AY25" i="7"/>
  <c r="FJ22" i="8" s="1"/>
  <c r="AY26" i="7"/>
  <c r="FJ23" i="8" s="1"/>
  <c r="AY27" i="7"/>
  <c r="FJ24" i="8" s="1"/>
  <c r="AY28" i="7"/>
  <c r="FJ25" i="8" s="1"/>
  <c r="AY29" i="7"/>
  <c r="FJ26" i="8" s="1"/>
  <c r="AY30" i="7"/>
  <c r="FJ27" i="8" s="1"/>
  <c r="AY31" i="7"/>
  <c r="FJ28" i="8" s="1"/>
  <c r="AY32" i="7"/>
  <c r="FJ29" i="8" s="1"/>
  <c r="AY33" i="7"/>
  <c r="FJ30" i="8" s="1"/>
  <c r="AY34" i="7"/>
  <c r="FJ31" i="8" s="1"/>
  <c r="AY35" i="7"/>
  <c r="FJ32" i="8" s="1"/>
  <c r="AY36" i="7"/>
  <c r="FJ33" i="8" s="1"/>
  <c r="AY37" i="7"/>
  <c r="FJ34" i="8" s="1"/>
  <c r="AY38" i="7"/>
  <c r="FJ35" i="8" s="1"/>
  <c r="AY39" i="7"/>
  <c r="FJ36" i="8" s="1"/>
  <c r="AW12" i="7"/>
  <c r="FC9" i="8" s="1"/>
  <c r="AW13" i="7"/>
  <c r="FC10" i="8" s="1"/>
  <c r="AW14" i="7"/>
  <c r="FC11" i="8" s="1"/>
  <c r="AW15" i="7"/>
  <c r="FC12" i="8" s="1"/>
  <c r="AW16" i="7"/>
  <c r="FC13" i="8" s="1"/>
  <c r="AW17" i="7"/>
  <c r="FC14" i="8" s="1"/>
  <c r="AW18" i="7"/>
  <c r="FC15" i="8" s="1"/>
  <c r="AW19" i="7"/>
  <c r="FC16" i="8" s="1"/>
  <c r="AW20" i="7"/>
  <c r="FC17" i="8" s="1"/>
  <c r="AW21" i="7"/>
  <c r="FC18" i="8" s="1"/>
  <c r="AW22" i="7"/>
  <c r="FC19" i="8" s="1"/>
  <c r="AW23" i="7"/>
  <c r="FC20" i="8" s="1"/>
  <c r="AW24" i="7"/>
  <c r="FC21" i="8" s="1"/>
  <c r="AW25" i="7"/>
  <c r="FC22" i="8" s="1"/>
  <c r="AW26" i="7"/>
  <c r="FC23" i="8" s="1"/>
  <c r="AW27" i="7"/>
  <c r="FC24" i="8" s="1"/>
  <c r="AW28" i="7"/>
  <c r="FC25" i="8" s="1"/>
  <c r="AW29" i="7"/>
  <c r="FC26" i="8" s="1"/>
  <c r="AW30" i="7"/>
  <c r="FC27" i="8" s="1"/>
  <c r="AW31" i="7"/>
  <c r="FC28" i="8" s="1"/>
  <c r="AW32" i="7"/>
  <c r="FC29" i="8" s="1"/>
  <c r="AW33" i="7"/>
  <c r="FC30" i="8" s="1"/>
  <c r="AW34" i="7"/>
  <c r="FC31" i="8" s="1"/>
  <c r="AW35" i="7"/>
  <c r="FC32" i="8" s="1"/>
  <c r="AW36" i="7"/>
  <c r="FC33" i="8" s="1"/>
  <c r="AW37" i="7"/>
  <c r="FC34" i="8" s="1"/>
  <c r="AW38" i="7"/>
  <c r="FC35" i="8" s="1"/>
  <c r="AW39" i="7"/>
  <c r="FC36" i="8" s="1"/>
  <c r="AU12" i="7"/>
  <c r="EW9" i="8" s="1"/>
  <c r="AU13" i="7"/>
  <c r="EW10" i="8" s="1"/>
  <c r="AU14" i="7"/>
  <c r="EW11" i="8" s="1"/>
  <c r="AU15" i="7"/>
  <c r="EW12" i="8" s="1"/>
  <c r="AU16" i="7"/>
  <c r="EW13" i="8" s="1"/>
  <c r="AU17" i="7"/>
  <c r="EW14" i="8" s="1"/>
  <c r="AU18" i="7"/>
  <c r="EW15" i="8" s="1"/>
  <c r="AU19" i="7"/>
  <c r="EW16" i="8" s="1"/>
  <c r="AU20" i="7"/>
  <c r="EW17" i="8" s="1"/>
  <c r="AU21" i="7"/>
  <c r="EW18" i="8" s="1"/>
  <c r="AU22" i="7"/>
  <c r="EW19" i="8" s="1"/>
  <c r="AU23" i="7"/>
  <c r="EW20" i="8" s="1"/>
  <c r="AU24" i="7"/>
  <c r="EW21" i="8" s="1"/>
  <c r="AU25" i="7"/>
  <c r="EW22" i="8" s="1"/>
  <c r="AU26" i="7"/>
  <c r="EW23" i="8" s="1"/>
  <c r="AU27" i="7"/>
  <c r="EW24" i="8" s="1"/>
  <c r="AU28" i="7"/>
  <c r="EW25" i="8" s="1"/>
  <c r="AU29" i="7"/>
  <c r="EW26" i="8" s="1"/>
  <c r="AU30" i="7"/>
  <c r="EW27" i="8" s="1"/>
  <c r="AU31" i="7"/>
  <c r="EW28" i="8" s="1"/>
  <c r="AU32" i="7"/>
  <c r="EW29" i="8" s="1"/>
  <c r="AU33" i="7"/>
  <c r="EW30" i="8" s="1"/>
  <c r="AU34" i="7"/>
  <c r="EW31" i="8" s="1"/>
  <c r="AU35" i="7"/>
  <c r="EW32" i="8" s="1"/>
  <c r="AU36" i="7"/>
  <c r="EW33" i="8" s="1"/>
  <c r="AU37" i="7"/>
  <c r="EW34" i="8" s="1"/>
  <c r="AU38" i="7"/>
  <c r="EW35" i="8" s="1"/>
  <c r="AU39" i="7"/>
  <c r="EW36" i="8" s="1"/>
  <c r="AS12" i="7"/>
  <c r="EP9" i="8" s="1"/>
  <c r="AS13" i="7"/>
  <c r="EP10" i="8" s="1"/>
  <c r="AS14" i="7"/>
  <c r="EP11" i="8" s="1"/>
  <c r="AS15" i="7"/>
  <c r="EP12" i="8" s="1"/>
  <c r="AS16" i="7"/>
  <c r="EP13" i="8" s="1"/>
  <c r="AS17" i="7"/>
  <c r="EP14" i="8" s="1"/>
  <c r="AS18" i="7"/>
  <c r="EP15" i="8" s="1"/>
  <c r="AS19" i="7"/>
  <c r="EP16" i="8" s="1"/>
  <c r="AS20" i="7"/>
  <c r="EP17" i="8" s="1"/>
  <c r="AS21" i="7"/>
  <c r="EP18" i="8" s="1"/>
  <c r="AS22" i="7"/>
  <c r="EP19" i="8" s="1"/>
  <c r="AS23" i="7"/>
  <c r="EP20" i="8" s="1"/>
  <c r="AS24" i="7"/>
  <c r="EP21" i="8" s="1"/>
  <c r="AS25" i="7"/>
  <c r="EP22" i="8" s="1"/>
  <c r="AS26" i="7"/>
  <c r="EP23" i="8" s="1"/>
  <c r="AS27" i="7"/>
  <c r="EP24" i="8" s="1"/>
  <c r="AS28" i="7"/>
  <c r="EP25" i="8" s="1"/>
  <c r="AS29" i="7"/>
  <c r="EP26" i="8" s="1"/>
  <c r="AS30" i="7"/>
  <c r="EP27" i="8" s="1"/>
  <c r="AS31" i="7"/>
  <c r="EP28" i="8" s="1"/>
  <c r="AS32" i="7"/>
  <c r="EP29" i="8" s="1"/>
  <c r="AS33" i="7"/>
  <c r="EP30" i="8" s="1"/>
  <c r="AS34" i="7"/>
  <c r="EP31" i="8" s="1"/>
  <c r="AS35" i="7"/>
  <c r="EP32" i="8" s="1"/>
  <c r="AS36" i="7"/>
  <c r="EP33" i="8" s="1"/>
  <c r="AS37" i="7"/>
  <c r="EP34" i="8" s="1"/>
  <c r="AS38" i="7"/>
  <c r="EP35" i="8" s="1"/>
  <c r="AS39" i="7"/>
  <c r="EP36" i="8" s="1"/>
  <c r="AQ12" i="7"/>
  <c r="EJ9" i="8" s="1"/>
  <c r="AQ13" i="7"/>
  <c r="EJ10" i="8" s="1"/>
  <c r="AQ14" i="7"/>
  <c r="EJ11" i="8" s="1"/>
  <c r="AQ15" i="7"/>
  <c r="EJ12" i="8" s="1"/>
  <c r="AQ16" i="7"/>
  <c r="EJ13" i="8" s="1"/>
  <c r="AQ17" i="7"/>
  <c r="EJ14" i="8" s="1"/>
  <c r="AQ18" i="7"/>
  <c r="EJ15" i="8" s="1"/>
  <c r="AQ19" i="7"/>
  <c r="EJ16" i="8" s="1"/>
  <c r="AQ21" i="7"/>
  <c r="EJ18" i="8" s="1"/>
  <c r="AQ22" i="7"/>
  <c r="EJ19" i="8" s="1"/>
  <c r="AQ24" i="7"/>
  <c r="EJ21" i="8" s="1"/>
  <c r="AQ25" i="7"/>
  <c r="EJ22" i="8" s="1"/>
  <c r="AQ26" i="7"/>
  <c r="EJ23" i="8" s="1"/>
  <c r="AQ27" i="7"/>
  <c r="EJ24" i="8" s="1"/>
  <c r="AQ28" i="7"/>
  <c r="EJ25" i="8" s="1"/>
  <c r="AQ29" i="7"/>
  <c r="EJ26" i="8" s="1"/>
  <c r="AQ30" i="7"/>
  <c r="EJ27" i="8" s="1"/>
  <c r="AQ31" i="7"/>
  <c r="EJ28" i="8" s="1"/>
  <c r="AQ32" i="7"/>
  <c r="EJ29" i="8" s="1"/>
  <c r="AQ33" i="7"/>
  <c r="EJ30" i="8" s="1"/>
  <c r="AQ34" i="7"/>
  <c r="EJ31" i="8" s="1"/>
  <c r="AQ35" i="7"/>
  <c r="EJ32" i="8" s="1"/>
  <c r="AQ36" i="7"/>
  <c r="EJ33" i="8" s="1"/>
  <c r="AQ37" i="7"/>
  <c r="EJ34" i="8" s="1"/>
  <c r="AQ38" i="7"/>
  <c r="EJ35" i="8" s="1"/>
  <c r="AQ39" i="7"/>
  <c r="EJ36" i="8" s="1"/>
  <c r="AO12" i="7"/>
  <c r="ED9" i="8" s="1"/>
  <c r="AO13" i="7"/>
  <c r="ED10" i="8" s="1"/>
  <c r="AO14" i="7"/>
  <c r="ED11" i="8" s="1"/>
  <c r="AO15" i="7"/>
  <c r="ED12" i="8" s="1"/>
  <c r="AO16" i="7"/>
  <c r="ED13" i="8" s="1"/>
  <c r="AO17" i="7"/>
  <c r="ED14" i="8" s="1"/>
  <c r="AO19" i="7"/>
  <c r="ED16" i="8" s="1"/>
  <c r="AO20" i="7"/>
  <c r="ED17" i="8" s="1"/>
  <c r="AO21" i="7"/>
  <c r="ED18" i="8" s="1"/>
  <c r="AO22" i="7"/>
  <c r="ED19" i="8" s="1"/>
  <c r="AO23" i="7"/>
  <c r="ED20" i="8" s="1"/>
  <c r="AO24" i="7"/>
  <c r="ED21" i="8" s="1"/>
  <c r="AO25" i="7"/>
  <c r="ED22" i="8" s="1"/>
  <c r="AO26" i="7"/>
  <c r="ED23" i="8" s="1"/>
  <c r="AO27" i="7"/>
  <c r="ED24" i="8" s="1"/>
  <c r="AO28" i="7"/>
  <c r="ED25" i="8" s="1"/>
  <c r="AO29" i="7"/>
  <c r="ED26" i="8" s="1"/>
  <c r="AO30" i="7"/>
  <c r="ED27" i="8" s="1"/>
  <c r="AO31" i="7"/>
  <c r="ED28" i="8" s="1"/>
  <c r="AO32" i="7"/>
  <c r="ED29" i="8" s="1"/>
  <c r="AO33" i="7"/>
  <c r="ED30" i="8" s="1"/>
  <c r="AO34" i="7"/>
  <c r="ED31" i="8" s="1"/>
  <c r="AO35" i="7"/>
  <c r="ED32" i="8" s="1"/>
  <c r="AO36" i="7"/>
  <c r="ED33" i="8" s="1"/>
  <c r="AO37" i="7"/>
  <c r="ED34" i="8" s="1"/>
  <c r="AO38" i="7"/>
  <c r="ED35" i="8" s="1"/>
  <c r="AO39" i="7"/>
  <c r="ED36" i="8" s="1"/>
  <c r="AC31" i="13" l="1"/>
  <c r="AB31" i="13"/>
  <c r="Z31" i="13"/>
  <c r="X31" i="13"/>
  <c r="V31" i="13"/>
  <c r="T31" i="13"/>
  <c r="R31" i="13"/>
  <c r="J31" i="13"/>
  <c r="I31" i="13"/>
  <c r="H31" i="13"/>
  <c r="G31" i="13"/>
  <c r="O31" i="13" s="1"/>
  <c r="F31" i="13"/>
  <c r="N31" i="13" s="1"/>
  <c r="E31" i="13"/>
  <c r="D31" i="13"/>
  <c r="C31" i="13"/>
  <c r="K31" i="13" s="1"/>
  <c r="AC30" i="13"/>
  <c r="AB30" i="13"/>
  <c r="Z30" i="13"/>
  <c r="X30" i="13"/>
  <c r="V30" i="13"/>
  <c r="T30" i="13"/>
  <c r="R30" i="13"/>
  <c r="J30" i="13"/>
  <c r="I30" i="13"/>
  <c r="H30" i="13"/>
  <c r="G30" i="13"/>
  <c r="F30" i="13"/>
  <c r="E30" i="13"/>
  <c r="D30" i="13"/>
  <c r="C30" i="13"/>
  <c r="AC29" i="13"/>
  <c r="AB29" i="13"/>
  <c r="Z29" i="13"/>
  <c r="X29" i="13"/>
  <c r="V29" i="13"/>
  <c r="T29" i="13"/>
  <c r="R29" i="13"/>
  <c r="J29" i="13"/>
  <c r="I29" i="13"/>
  <c r="H29" i="13"/>
  <c r="G29" i="13"/>
  <c r="F29" i="13"/>
  <c r="E29" i="13"/>
  <c r="D29" i="13"/>
  <c r="C29" i="13"/>
  <c r="AC28" i="13"/>
  <c r="AB28" i="13"/>
  <c r="Z28" i="13"/>
  <c r="X28" i="13"/>
  <c r="V28" i="13"/>
  <c r="T28" i="13"/>
  <c r="R28" i="13"/>
  <c r="J28" i="13"/>
  <c r="I28" i="13"/>
  <c r="H28" i="13"/>
  <c r="G28" i="13"/>
  <c r="F28" i="13"/>
  <c r="E28" i="13"/>
  <c r="D28" i="13"/>
  <c r="C28" i="13"/>
  <c r="AC27" i="13"/>
  <c r="AB27" i="13"/>
  <c r="Z27" i="13"/>
  <c r="X27" i="13"/>
  <c r="V27" i="13"/>
  <c r="T27" i="13"/>
  <c r="R27" i="13"/>
  <c r="J27" i="13"/>
  <c r="I27" i="13"/>
  <c r="H27" i="13"/>
  <c r="G27" i="13"/>
  <c r="O27" i="13" s="1"/>
  <c r="F27" i="13"/>
  <c r="E27" i="13"/>
  <c r="D27" i="13"/>
  <c r="C27" i="13"/>
  <c r="K27" i="13" s="1"/>
  <c r="AC26" i="13"/>
  <c r="AB26" i="13"/>
  <c r="Z26" i="13"/>
  <c r="X26" i="13"/>
  <c r="V26" i="13"/>
  <c r="T26" i="13"/>
  <c r="R26" i="13"/>
  <c r="J26" i="13"/>
  <c r="I26" i="13"/>
  <c r="H26" i="13"/>
  <c r="P26" i="13" s="1"/>
  <c r="G26" i="13"/>
  <c r="O26" i="13" s="1"/>
  <c r="F26" i="13"/>
  <c r="N26" i="13" s="1"/>
  <c r="E26" i="13"/>
  <c r="D26" i="13"/>
  <c r="L26" i="13" s="1"/>
  <c r="C26" i="13"/>
  <c r="K26" i="13" s="1"/>
  <c r="AC25" i="13"/>
  <c r="AB25" i="13"/>
  <c r="Z25" i="13"/>
  <c r="X25" i="13"/>
  <c r="V25" i="13"/>
  <c r="T25" i="13"/>
  <c r="R25" i="13"/>
  <c r="J25" i="13"/>
  <c r="I25" i="13"/>
  <c r="H25" i="13"/>
  <c r="G25" i="13"/>
  <c r="F25" i="13"/>
  <c r="E25" i="13"/>
  <c r="D25" i="13"/>
  <c r="C25" i="13"/>
  <c r="AC24" i="13"/>
  <c r="AB24" i="13"/>
  <c r="Z24" i="13"/>
  <c r="X24" i="13"/>
  <c r="V24" i="13"/>
  <c r="T24" i="13"/>
  <c r="R24" i="13"/>
  <c r="J24" i="13"/>
  <c r="I24" i="13"/>
  <c r="H24" i="13"/>
  <c r="G24" i="13"/>
  <c r="F24" i="13"/>
  <c r="E24" i="13"/>
  <c r="D24" i="13"/>
  <c r="C24" i="13"/>
  <c r="AC23" i="13"/>
  <c r="AB23" i="13"/>
  <c r="Z23" i="13"/>
  <c r="X23" i="13"/>
  <c r="V23" i="13"/>
  <c r="T23" i="13"/>
  <c r="R23" i="13"/>
  <c r="J23" i="13"/>
  <c r="I23" i="13"/>
  <c r="H23" i="13"/>
  <c r="G23" i="13"/>
  <c r="F23" i="13"/>
  <c r="E23" i="13"/>
  <c r="D23" i="13"/>
  <c r="C23" i="13"/>
  <c r="AC22" i="13"/>
  <c r="AB22" i="13"/>
  <c r="Z22" i="13"/>
  <c r="X22" i="13"/>
  <c r="V22" i="13"/>
  <c r="T22" i="13"/>
  <c r="R22" i="13"/>
  <c r="J22" i="13"/>
  <c r="I22" i="13"/>
  <c r="H22" i="13"/>
  <c r="G22" i="13"/>
  <c r="F22" i="13"/>
  <c r="E22" i="13"/>
  <c r="D22" i="13"/>
  <c r="C22" i="13"/>
  <c r="AC21" i="13"/>
  <c r="AB21" i="13"/>
  <c r="Z21" i="13"/>
  <c r="X21" i="13"/>
  <c r="V21" i="13"/>
  <c r="T21" i="13"/>
  <c r="R21" i="13"/>
  <c r="J21" i="13"/>
  <c r="I21" i="13"/>
  <c r="H21" i="13"/>
  <c r="G21" i="13"/>
  <c r="F21" i="13"/>
  <c r="E21" i="13"/>
  <c r="D21" i="13"/>
  <c r="C21" i="13"/>
  <c r="AC20" i="13"/>
  <c r="AB20" i="13"/>
  <c r="Z20" i="13"/>
  <c r="X20" i="13"/>
  <c r="V20" i="13"/>
  <c r="T20" i="13"/>
  <c r="R20" i="13"/>
  <c r="J20" i="13"/>
  <c r="I20" i="13"/>
  <c r="H20" i="13"/>
  <c r="G20" i="13"/>
  <c r="F20" i="13"/>
  <c r="E20" i="13"/>
  <c r="D20" i="13"/>
  <c r="C20" i="13"/>
  <c r="AC19" i="13"/>
  <c r="AB19" i="13"/>
  <c r="Z19" i="13"/>
  <c r="X19" i="13"/>
  <c r="V19" i="13"/>
  <c r="T19" i="13"/>
  <c r="R19" i="13"/>
  <c r="J19" i="13"/>
  <c r="I19" i="13"/>
  <c r="H19" i="13"/>
  <c r="G19" i="13"/>
  <c r="O19" i="13" s="1"/>
  <c r="F19" i="13"/>
  <c r="N19" i="13" s="1"/>
  <c r="E19" i="13"/>
  <c r="D19" i="13"/>
  <c r="C19" i="13"/>
  <c r="K19" i="13" s="1"/>
  <c r="AC18" i="13"/>
  <c r="AB18" i="13"/>
  <c r="Z18" i="13"/>
  <c r="X18" i="13"/>
  <c r="V18" i="13"/>
  <c r="T18" i="13"/>
  <c r="R18" i="13"/>
  <c r="J18" i="13"/>
  <c r="I18" i="13"/>
  <c r="H18" i="13"/>
  <c r="P18" i="13" s="1"/>
  <c r="G18" i="13"/>
  <c r="O18" i="13" s="1"/>
  <c r="F18" i="13"/>
  <c r="E18" i="13"/>
  <c r="D18" i="13"/>
  <c r="L18" i="13" s="1"/>
  <c r="C18" i="13"/>
  <c r="K18" i="13" s="1"/>
  <c r="AC17" i="13"/>
  <c r="AB17" i="13"/>
  <c r="Z17" i="13"/>
  <c r="X17" i="13"/>
  <c r="V17" i="13"/>
  <c r="T17" i="13"/>
  <c r="R17" i="13"/>
  <c r="J17" i="13"/>
  <c r="I17" i="13"/>
  <c r="M17" i="13" s="1"/>
  <c r="H17" i="13"/>
  <c r="G17" i="13"/>
  <c r="F17" i="13"/>
  <c r="E17" i="13"/>
  <c r="D17" i="13"/>
  <c r="C17" i="13"/>
  <c r="AC16" i="13"/>
  <c r="AB16" i="13"/>
  <c r="Z16" i="13"/>
  <c r="X16" i="13"/>
  <c r="V16" i="13"/>
  <c r="T16" i="13"/>
  <c r="R16" i="13"/>
  <c r="J16" i="13"/>
  <c r="I16" i="13"/>
  <c r="H16" i="13"/>
  <c r="G16" i="13"/>
  <c r="F16" i="13"/>
  <c r="N16" i="13" s="1"/>
  <c r="E16" i="13"/>
  <c r="D16" i="13"/>
  <c r="C16" i="13"/>
  <c r="AC15" i="13"/>
  <c r="AB15" i="13"/>
  <c r="Z15" i="13"/>
  <c r="X15" i="13"/>
  <c r="V15" i="13"/>
  <c r="T15" i="13"/>
  <c r="R15" i="13"/>
  <c r="J15" i="13"/>
  <c r="I15" i="13"/>
  <c r="O15" i="13" s="1"/>
  <c r="H15" i="13"/>
  <c r="G15" i="13"/>
  <c r="F15" i="13"/>
  <c r="N15" i="13" s="1"/>
  <c r="E15" i="13"/>
  <c r="D15" i="13"/>
  <c r="C15" i="13"/>
  <c r="AC14" i="13"/>
  <c r="AB14" i="13"/>
  <c r="Z14" i="13"/>
  <c r="X14" i="13"/>
  <c r="V14" i="13"/>
  <c r="T14" i="13"/>
  <c r="R14" i="13"/>
  <c r="J14" i="13"/>
  <c r="I14" i="13"/>
  <c r="H14" i="13"/>
  <c r="G14" i="13"/>
  <c r="F14" i="13"/>
  <c r="E14" i="13"/>
  <c r="D14" i="13"/>
  <c r="C14" i="13"/>
  <c r="AC13" i="13"/>
  <c r="AB13" i="13"/>
  <c r="Z13" i="13"/>
  <c r="X13" i="13"/>
  <c r="V13" i="13"/>
  <c r="T13" i="13"/>
  <c r="R13" i="13"/>
  <c r="J13" i="13"/>
  <c r="I13" i="13"/>
  <c r="H13" i="13"/>
  <c r="G13" i="13"/>
  <c r="F13" i="13"/>
  <c r="E13" i="13"/>
  <c r="D13" i="13"/>
  <c r="C13" i="13"/>
  <c r="AC12" i="13"/>
  <c r="AB12" i="13"/>
  <c r="Z12" i="13"/>
  <c r="X12" i="13"/>
  <c r="V12" i="13"/>
  <c r="T12" i="13"/>
  <c r="R12" i="13"/>
  <c r="J12" i="13"/>
  <c r="I12" i="13"/>
  <c r="H12" i="13"/>
  <c r="G12" i="13"/>
  <c r="F12" i="13"/>
  <c r="E12" i="13"/>
  <c r="D12" i="13"/>
  <c r="C12" i="13"/>
  <c r="AC11" i="13"/>
  <c r="AB11" i="13"/>
  <c r="Z11" i="13"/>
  <c r="X11" i="13"/>
  <c r="V11" i="13"/>
  <c r="T11" i="13"/>
  <c r="R11" i="13"/>
  <c r="J11" i="13"/>
  <c r="I11" i="13"/>
  <c r="H11" i="13"/>
  <c r="G11" i="13"/>
  <c r="F11" i="13"/>
  <c r="N11" i="13" s="1"/>
  <c r="E11" i="13"/>
  <c r="D11" i="13"/>
  <c r="C11" i="13"/>
  <c r="K11" i="13" s="1"/>
  <c r="AC10" i="13"/>
  <c r="AB10" i="13"/>
  <c r="Z10" i="13"/>
  <c r="X10" i="13"/>
  <c r="V10" i="13"/>
  <c r="T10" i="13"/>
  <c r="R10" i="13"/>
  <c r="J10" i="13"/>
  <c r="I10" i="13"/>
  <c r="H10" i="13"/>
  <c r="G10" i="13"/>
  <c r="F10" i="13"/>
  <c r="N10" i="13" s="1"/>
  <c r="E10" i="13"/>
  <c r="D10" i="13"/>
  <c r="C10" i="13"/>
  <c r="AC9" i="13"/>
  <c r="AB9" i="13"/>
  <c r="Z9" i="13"/>
  <c r="X9" i="13"/>
  <c r="V9" i="13"/>
  <c r="T9" i="13"/>
  <c r="R9" i="13"/>
  <c r="J9" i="13"/>
  <c r="I9" i="13"/>
  <c r="H9" i="13"/>
  <c r="G9" i="13"/>
  <c r="F9" i="13"/>
  <c r="E9" i="13"/>
  <c r="D9" i="13"/>
  <c r="C9" i="13"/>
  <c r="AC8" i="13"/>
  <c r="AB8" i="13"/>
  <c r="Z8" i="13"/>
  <c r="X8" i="13"/>
  <c r="V8" i="13"/>
  <c r="T8" i="13"/>
  <c r="R8" i="13"/>
  <c r="J8" i="13"/>
  <c r="I8" i="13"/>
  <c r="H8" i="13"/>
  <c r="G8" i="13"/>
  <c r="F8" i="13"/>
  <c r="N8" i="13" s="1"/>
  <c r="E8" i="13"/>
  <c r="D8" i="13"/>
  <c r="C8" i="13"/>
  <c r="AC7" i="13"/>
  <c r="AB7" i="13"/>
  <c r="Z7" i="13"/>
  <c r="X7" i="13"/>
  <c r="V7" i="13"/>
  <c r="T7" i="13"/>
  <c r="R7" i="13"/>
  <c r="J7" i="13"/>
  <c r="I7" i="13"/>
  <c r="H7" i="13"/>
  <c r="G7" i="13"/>
  <c r="O7" i="13" s="1"/>
  <c r="F7" i="13"/>
  <c r="E7" i="13"/>
  <c r="D7" i="13"/>
  <c r="C7" i="13"/>
  <c r="K7" i="13" s="1"/>
  <c r="AC6" i="13"/>
  <c r="AB6" i="13"/>
  <c r="Z6" i="13"/>
  <c r="X6" i="13"/>
  <c r="V6" i="13"/>
  <c r="T6" i="13"/>
  <c r="R6" i="13"/>
  <c r="J6" i="13"/>
  <c r="I6" i="13"/>
  <c r="H6" i="13"/>
  <c r="G6" i="13"/>
  <c r="F6" i="13"/>
  <c r="N6" i="13" s="1"/>
  <c r="E6" i="13"/>
  <c r="D6" i="13"/>
  <c r="C6" i="13"/>
  <c r="AC5" i="13"/>
  <c r="AB5" i="13"/>
  <c r="Z5" i="13"/>
  <c r="X5" i="13"/>
  <c r="V5" i="13"/>
  <c r="T5" i="13"/>
  <c r="R5" i="13"/>
  <c r="J5" i="13"/>
  <c r="I5" i="13"/>
  <c r="P5" i="13" s="1"/>
  <c r="H5" i="13"/>
  <c r="G5" i="13"/>
  <c r="F5" i="13"/>
  <c r="E5" i="13"/>
  <c r="D5" i="13"/>
  <c r="C5" i="13"/>
  <c r="AC4" i="13"/>
  <c r="AB4" i="13"/>
  <c r="Z4" i="13"/>
  <c r="X4" i="13"/>
  <c r="V4" i="13"/>
  <c r="T4" i="13"/>
  <c r="R4" i="13"/>
  <c r="J4" i="13"/>
  <c r="I4" i="13"/>
  <c r="H4" i="13"/>
  <c r="P4" i="13" s="1"/>
  <c r="G4" i="13"/>
  <c r="F4" i="13"/>
  <c r="N4" i="13" s="1"/>
  <c r="E4" i="13"/>
  <c r="D4" i="13"/>
  <c r="L4" i="13" s="1"/>
  <c r="C4" i="13"/>
  <c r="AC3" i="13"/>
  <c r="I3" i="13"/>
  <c r="O3" i="13" s="1"/>
  <c r="H3" i="13"/>
  <c r="G3" i="13"/>
  <c r="F3" i="13"/>
  <c r="E3" i="13"/>
  <c r="D3" i="13"/>
  <c r="L3" i="13" s="1"/>
  <c r="C3" i="13"/>
  <c r="K3" i="13" s="1"/>
  <c r="P9" i="13" l="1"/>
  <c r="O11" i="13"/>
  <c r="M3" i="13"/>
  <c r="M21" i="13"/>
  <c r="N20" i="13"/>
  <c r="P3" i="13"/>
  <c r="M4" i="13"/>
  <c r="K6" i="13"/>
  <c r="O6" i="13"/>
  <c r="M8" i="13"/>
  <c r="K10" i="13"/>
  <c r="O10" i="13"/>
  <c r="N14" i="13"/>
  <c r="K15" i="13"/>
  <c r="M19" i="13"/>
  <c r="N22" i="13"/>
  <c r="N23" i="13"/>
  <c r="N24" i="13"/>
  <c r="M27" i="13"/>
  <c r="M28" i="13"/>
  <c r="K30" i="13"/>
  <c r="O30" i="13"/>
  <c r="M22" i="13"/>
  <c r="M23" i="13"/>
  <c r="N3" i="13"/>
  <c r="L6" i="13"/>
  <c r="P6" i="13"/>
  <c r="N7" i="13"/>
  <c r="L10" i="13"/>
  <c r="P10" i="13"/>
  <c r="M11" i="13"/>
  <c r="K14" i="13"/>
  <c r="O14" i="13"/>
  <c r="M18" i="13"/>
  <c r="N18" i="13"/>
  <c r="K22" i="13"/>
  <c r="O22" i="13"/>
  <c r="L22" i="13"/>
  <c r="K23" i="13"/>
  <c r="O23" i="13"/>
  <c r="M26" i="13"/>
  <c r="N27" i="13"/>
  <c r="N28" i="13"/>
  <c r="L30" i="13"/>
  <c r="P30" i="13"/>
  <c r="M31" i="13"/>
  <c r="M14" i="13"/>
  <c r="M20" i="13"/>
  <c r="M24" i="13"/>
  <c r="M6" i="13"/>
  <c r="M10" i="13"/>
  <c r="L14" i="13"/>
  <c r="P14" i="13"/>
  <c r="M15" i="13"/>
  <c r="M16" i="13"/>
  <c r="P22" i="13"/>
  <c r="M25" i="13"/>
  <c r="N30" i="13"/>
  <c r="M5" i="13"/>
  <c r="P12" i="13"/>
  <c r="L12" i="13"/>
  <c r="O12" i="13"/>
  <c r="K12" i="13"/>
  <c r="P29" i="13"/>
  <c r="L29" i="13"/>
  <c r="O29" i="13"/>
  <c r="K29" i="13"/>
  <c r="N29" i="13"/>
  <c r="K4" i="13"/>
  <c r="O4" i="13"/>
  <c r="N5" i="13"/>
  <c r="L7" i="13"/>
  <c r="P7" i="13"/>
  <c r="K8" i="13"/>
  <c r="O8" i="13"/>
  <c r="N9" i="13"/>
  <c r="P17" i="13"/>
  <c r="L17" i="13"/>
  <c r="O17" i="13"/>
  <c r="K17" i="13"/>
  <c r="N17" i="13"/>
  <c r="M9" i="13"/>
  <c r="P13" i="13"/>
  <c r="L13" i="13"/>
  <c r="O13" i="13"/>
  <c r="K13" i="13"/>
  <c r="N13" i="13"/>
  <c r="K5" i="13"/>
  <c r="O5" i="13"/>
  <c r="M7" i="13"/>
  <c r="L8" i="13"/>
  <c r="P8" i="13"/>
  <c r="K9" i="13"/>
  <c r="O9" i="13"/>
  <c r="M12" i="13"/>
  <c r="M13" i="13"/>
  <c r="P21" i="13"/>
  <c r="L21" i="13"/>
  <c r="O21" i="13"/>
  <c r="K21" i="13"/>
  <c r="N21" i="13"/>
  <c r="M29" i="13"/>
  <c r="L5" i="13"/>
  <c r="L9" i="13"/>
  <c r="N12" i="13"/>
  <c r="P25" i="13"/>
  <c r="L25" i="13"/>
  <c r="O25" i="13"/>
  <c r="K25" i="13"/>
  <c r="N25" i="13"/>
  <c r="L11" i="13"/>
  <c r="P11" i="13"/>
  <c r="L15" i="13"/>
  <c r="P15" i="13"/>
  <c r="K16" i="13"/>
  <c r="O16" i="13"/>
  <c r="L19" i="13"/>
  <c r="P19" i="13"/>
  <c r="K20" i="13"/>
  <c r="O20" i="13"/>
  <c r="L23" i="13"/>
  <c r="P23" i="13"/>
  <c r="K24" i="13"/>
  <c r="O24" i="13"/>
  <c r="L27" i="13"/>
  <c r="P27" i="13"/>
  <c r="K28" i="13"/>
  <c r="O28" i="13"/>
  <c r="M30" i="13"/>
  <c r="L31" i="13"/>
  <c r="P31" i="13"/>
  <c r="L16" i="13"/>
  <c r="P16" i="13"/>
  <c r="L20" i="13"/>
  <c r="P20" i="13"/>
  <c r="L24" i="13"/>
  <c r="P24" i="13"/>
  <c r="L28" i="13"/>
  <c r="P28" i="13"/>
  <c r="L33" i="13" l="1"/>
  <c r="N33" i="13"/>
  <c r="M33" i="13"/>
  <c r="P33" i="13"/>
  <c r="K33" i="13"/>
  <c r="O33" i="13"/>
  <c r="O34" i="13" l="1"/>
  <c r="K34" i="13"/>
  <c r="N34" i="13"/>
  <c r="L34" i="13"/>
  <c r="M34" i="13"/>
  <c r="P34" i="13"/>
  <c r="A4" i="12" l="1"/>
  <c r="W4" i="12"/>
  <c r="X4" i="12"/>
  <c r="Y4" i="12"/>
  <c r="Z4" i="12"/>
  <c r="A5" i="12"/>
  <c r="W5" i="12"/>
  <c r="X5" i="12"/>
  <c r="Y5" i="12"/>
  <c r="Z5" i="12"/>
  <c r="A6" i="12"/>
  <c r="W6" i="12"/>
  <c r="X6" i="12"/>
  <c r="Y6" i="12"/>
  <c r="Z6" i="12"/>
  <c r="A7" i="12"/>
  <c r="W7" i="12"/>
  <c r="X7" i="12"/>
  <c r="Y7" i="12"/>
  <c r="Z7" i="12"/>
  <c r="A8" i="12"/>
  <c r="W8" i="12"/>
  <c r="X8" i="12"/>
  <c r="Y8" i="12"/>
  <c r="Z8" i="12"/>
  <c r="A9" i="12"/>
  <c r="W9" i="12"/>
  <c r="X9" i="12"/>
  <c r="Y9" i="12"/>
  <c r="Z9" i="12"/>
  <c r="A10" i="12"/>
  <c r="W10" i="12"/>
  <c r="X10" i="12"/>
  <c r="Y10" i="12"/>
  <c r="Z10" i="12"/>
  <c r="A11" i="12"/>
  <c r="W11" i="12"/>
  <c r="X11" i="12"/>
  <c r="Y11" i="12"/>
  <c r="Z11" i="12"/>
  <c r="A12" i="12"/>
  <c r="W12" i="12"/>
  <c r="X12" i="12"/>
  <c r="Y12" i="12"/>
  <c r="Z12" i="12"/>
  <c r="A13" i="12"/>
  <c r="W13" i="12"/>
  <c r="X13" i="12"/>
  <c r="Y13" i="12"/>
  <c r="Z13" i="12"/>
  <c r="A14" i="12"/>
  <c r="W14" i="12"/>
  <c r="X14" i="12"/>
  <c r="Y14" i="12"/>
  <c r="Z14" i="12"/>
  <c r="A15" i="12"/>
  <c r="W15" i="12"/>
  <c r="X15" i="12"/>
  <c r="Y15" i="12"/>
  <c r="Z15" i="12"/>
  <c r="A16" i="12"/>
  <c r="W16" i="12"/>
  <c r="X16" i="12"/>
  <c r="Y16" i="12"/>
  <c r="Z16" i="12"/>
  <c r="A17" i="12"/>
  <c r="W17" i="12"/>
  <c r="X17" i="12"/>
  <c r="Y17" i="12"/>
  <c r="Z17" i="12"/>
  <c r="A18" i="12"/>
  <c r="W18" i="12"/>
  <c r="X18" i="12"/>
  <c r="Y18" i="12"/>
  <c r="Z18" i="12"/>
  <c r="A19" i="12"/>
  <c r="W19" i="12"/>
  <c r="X19" i="12"/>
  <c r="Y19" i="12"/>
  <c r="Z19" i="12"/>
  <c r="A20" i="12"/>
  <c r="W20" i="12"/>
  <c r="X20" i="12"/>
  <c r="Y20" i="12"/>
  <c r="Z20" i="12"/>
  <c r="A21" i="12"/>
  <c r="W21" i="12"/>
  <c r="X21" i="12"/>
  <c r="Y21" i="12"/>
  <c r="Z21" i="12"/>
  <c r="A22" i="12"/>
  <c r="W22" i="12"/>
  <c r="X22" i="12"/>
  <c r="Y22" i="12"/>
  <c r="Z22" i="12"/>
  <c r="A23" i="12"/>
  <c r="W23" i="12"/>
  <c r="X23" i="12"/>
  <c r="Y23" i="12"/>
  <c r="Z23" i="12"/>
  <c r="A24" i="12"/>
  <c r="W24" i="12"/>
  <c r="X24" i="12"/>
  <c r="Y24" i="12"/>
  <c r="Z24" i="12"/>
  <c r="A25" i="12"/>
  <c r="W25" i="12"/>
  <c r="X25" i="12"/>
  <c r="Y25" i="12"/>
  <c r="Z25" i="12"/>
  <c r="A26" i="12"/>
  <c r="W26" i="12"/>
  <c r="X26" i="12"/>
  <c r="Y26" i="12"/>
  <c r="Z26" i="12"/>
  <c r="A27" i="12"/>
  <c r="W27" i="12"/>
  <c r="X27" i="12"/>
  <c r="Y27" i="12"/>
  <c r="Z27" i="12"/>
  <c r="A28" i="12"/>
  <c r="W28" i="12"/>
  <c r="X28" i="12"/>
  <c r="Y28" i="12"/>
  <c r="Z28" i="12"/>
  <c r="A29" i="12"/>
  <c r="W29" i="12"/>
  <c r="X29" i="12"/>
  <c r="Y29" i="12"/>
  <c r="Z29" i="12"/>
  <c r="A30" i="12"/>
  <c r="W30" i="12"/>
  <c r="X30" i="12"/>
  <c r="Y30" i="12"/>
  <c r="Z30" i="12"/>
  <c r="A31" i="12"/>
  <c r="W31" i="12"/>
  <c r="X31" i="12"/>
  <c r="Y31" i="12"/>
  <c r="Z31" i="12"/>
  <c r="Y32" i="12" l="1"/>
  <c r="X32" i="12"/>
  <c r="W32" i="12"/>
  <c r="Z32" i="12"/>
  <c r="B32" i="11" l="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AE39" i="7"/>
  <c r="CT36" i="8" s="1"/>
  <c r="AC39" i="7"/>
  <c r="CN36" i="8" s="1"/>
  <c r="Y39" i="7"/>
  <c r="BZ36" i="8" s="1"/>
  <c r="W39" i="7"/>
  <c r="BS36" i="8" s="1"/>
  <c r="U39" i="7"/>
  <c r="BM36" i="8" s="1"/>
  <c r="S39" i="7"/>
  <c r="BE36" i="8" s="1"/>
  <c r="Q39" i="7"/>
  <c r="AY36" i="8" s="1"/>
  <c r="O39" i="7"/>
  <c r="AR36" i="8" s="1"/>
  <c r="M39" i="7"/>
  <c r="AL36" i="8" s="1"/>
  <c r="K39" i="7"/>
  <c r="AD36" i="8" s="1"/>
  <c r="I39" i="7"/>
  <c r="X36" i="8" s="1"/>
  <c r="G39" i="7"/>
  <c r="R36" i="8" s="1"/>
  <c r="E39" i="7"/>
  <c r="K36" i="8" s="1"/>
  <c r="C39" i="7"/>
  <c r="E36" i="8" s="1"/>
  <c r="AE38" i="7"/>
  <c r="CT35" i="8" s="1"/>
  <c r="AC38" i="7"/>
  <c r="CN35" i="8" s="1"/>
  <c r="Y38" i="7"/>
  <c r="BZ35" i="8" s="1"/>
  <c r="W38" i="7"/>
  <c r="BS35" i="8" s="1"/>
  <c r="U38" i="7"/>
  <c r="BM35" i="8" s="1"/>
  <c r="S38" i="7"/>
  <c r="BE35" i="8" s="1"/>
  <c r="Q38" i="7"/>
  <c r="AY35" i="8" s="1"/>
  <c r="O38" i="7"/>
  <c r="AR35" i="8" s="1"/>
  <c r="M38" i="7"/>
  <c r="AL35" i="8" s="1"/>
  <c r="K38" i="7"/>
  <c r="AD35" i="8" s="1"/>
  <c r="I38" i="7"/>
  <c r="X35" i="8" s="1"/>
  <c r="G38" i="7"/>
  <c r="R35" i="8" s="1"/>
  <c r="AE37" i="7"/>
  <c r="CT34" i="8" s="1"/>
  <c r="AC37" i="7"/>
  <c r="CN34" i="8" s="1"/>
  <c r="Y37" i="7"/>
  <c r="BZ34" i="8" s="1"/>
  <c r="W37" i="7"/>
  <c r="BS34" i="8" s="1"/>
  <c r="U37" i="7"/>
  <c r="BM34" i="8" s="1"/>
  <c r="S37" i="7"/>
  <c r="BE34" i="8" s="1"/>
  <c r="Q37" i="7"/>
  <c r="AY34" i="8" s="1"/>
  <c r="O37" i="7"/>
  <c r="AR34" i="8" s="1"/>
  <c r="M37" i="7"/>
  <c r="AL34" i="8" s="1"/>
  <c r="K37" i="7"/>
  <c r="AD34" i="8" s="1"/>
  <c r="I37" i="7"/>
  <c r="X34" i="8" s="1"/>
  <c r="G37" i="7"/>
  <c r="R34" i="8" s="1"/>
  <c r="E37" i="7"/>
  <c r="K34" i="8" s="1"/>
  <c r="C37" i="7"/>
  <c r="E34" i="8" s="1"/>
  <c r="AE36" i="7"/>
  <c r="CT33" i="8" s="1"/>
  <c r="AC36" i="7"/>
  <c r="CN33" i="8" s="1"/>
  <c r="Y36" i="7"/>
  <c r="BZ33" i="8" s="1"/>
  <c r="W36" i="7"/>
  <c r="BS33" i="8" s="1"/>
  <c r="U36" i="7"/>
  <c r="BM33" i="8" s="1"/>
  <c r="Q36" i="7"/>
  <c r="AY33" i="8" s="1"/>
  <c r="O36" i="7"/>
  <c r="AR33" i="8" s="1"/>
  <c r="M36" i="7"/>
  <c r="AL33" i="8" s="1"/>
  <c r="K36" i="7"/>
  <c r="AD33" i="8" s="1"/>
  <c r="I36" i="7"/>
  <c r="X33" i="8" s="1"/>
  <c r="G36" i="7"/>
  <c r="R33" i="8" s="1"/>
  <c r="E36" i="7"/>
  <c r="K33" i="8" s="1"/>
  <c r="C36" i="7"/>
  <c r="E33" i="8" s="1"/>
  <c r="AE35" i="7"/>
  <c r="CT32" i="8" s="1"/>
  <c r="AC35" i="7"/>
  <c r="CN32" i="8" s="1"/>
  <c r="Y35" i="7"/>
  <c r="BZ32" i="8" s="1"/>
  <c r="W35" i="7"/>
  <c r="BS32" i="8" s="1"/>
  <c r="U35" i="7"/>
  <c r="BM32" i="8" s="1"/>
  <c r="S35" i="7"/>
  <c r="BE32" i="8" s="1"/>
  <c r="Q35" i="7"/>
  <c r="AY32" i="8" s="1"/>
  <c r="O35" i="7"/>
  <c r="AR32" i="8" s="1"/>
  <c r="M35" i="7"/>
  <c r="AL32" i="8" s="1"/>
  <c r="K35" i="7"/>
  <c r="AD32" i="8" s="1"/>
  <c r="I35" i="7"/>
  <c r="X32" i="8" s="1"/>
  <c r="G35" i="7"/>
  <c r="R32" i="8" s="1"/>
  <c r="E35" i="7"/>
  <c r="K32" i="8" s="1"/>
  <c r="C35" i="7"/>
  <c r="E32" i="8" s="1"/>
  <c r="AE34" i="7"/>
  <c r="CT31" i="8" s="1"/>
  <c r="AC34" i="7"/>
  <c r="CN31" i="8" s="1"/>
  <c r="Y34" i="7"/>
  <c r="BZ31" i="8" s="1"/>
  <c r="W34" i="7"/>
  <c r="BS31" i="8" s="1"/>
  <c r="U34" i="7"/>
  <c r="BM31" i="8" s="1"/>
  <c r="S34" i="7"/>
  <c r="BE31" i="8" s="1"/>
  <c r="Q34" i="7"/>
  <c r="AY31" i="8" s="1"/>
  <c r="O34" i="7"/>
  <c r="AR31" i="8" s="1"/>
  <c r="M34" i="7"/>
  <c r="AL31" i="8" s="1"/>
  <c r="K34" i="7"/>
  <c r="AD31" i="8" s="1"/>
  <c r="I34" i="7"/>
  <c r="X31" i="8" s="1"/>
  <c r="G34" i="7"/>
  <c r="R31" i="8" s="1"/>
  <c r="E34" i="7"/>
  <c r="K31" i="8" s="1"/>
  <c r="C34" i="7"/>
  <c r="E31" i="8" s="1"/>
  <c r="AE33" i="7"/>
  <c r="CT30" i="8" s="1"/>
  <c r="AC33" i="7"/>
  <c r="CN30" i="8" s="1"/>
  <c r="Y33" i="7"/>
  <c r="BZ30" i="8" s="1"/>
  <c r="W33" i="7"/>
  <c r="BS30" i="8" s="1"/>
  <c r="U33" i="7"/>
  <c r="BM30" i="8" s="1"/>
  <c r="S33" i="7"/>
  <c r="BE30" i="8" s="1"/>
  <c r="Q33" i="7"/>
  <c r="AY30" i="8" s="1"/>
  <c r="O33" i="7"/>
  <c r="AR30" i="8" s="1"/>
  <c r="M33" i="7"/>
  <c r="AL30" i="8" s="1"/>
  <c r="K33" i="7"/>
  <c r="AD30" i="8" s="1"/>
  <c r="I33" i="7"/>
  <c r="X30" i="8" s="1"/>
  <c r="G33" i="7"/>
  <c r="R30" i="8" s="1"/>
  <c r="E33" i="7"/>
  <c r="K30" i="8" s="1"/>
  <c r="C33" i="7"/>
  <c r="E30" i="8" s="1"/>
  <c r="AE32" i="7"/>
  <c r="CT29" i="8" s="1"/>
  <c r="AC32" i="7"/>
  <c r="CN29" i="8" s="1"/>
  <c r="Y32" i="7"/>
  <c r="BZ29" i="8" s="1"/>
  <c r="W32" i="7"/>
  <c r="BS29" i="8" s="1"/>
  <c r="U32" i="7"/>
  <c r="BM29" i="8" s="1"/>
  <c r="S32" i="7"/>
  <c r="BE29" i="8" s="1"/>
  <c r="Q32" i="7"/>
  <c r="AY29" i="8" s="1"/>
  <c r="O32" i="7"/>
  <c r="AR29" i="8" s="1"/>
  <c r="M32" i="7"/>
  <c r="AL29" i="8" s="1"/>
  <c r="K32" i="7"/>
  <c r="AD29" i="8" s="1"/>
  <c r="I32" i="7"/>
  <c r="X29" i="8" s="1"/>
  <c r="G32" i="7"/>
  <c r="R29" i="8" s="1"/>
  <c r="E32" i="7"/>
  <c r="K29" i="8" s="1"/>
  <c r="C32" i="7"/>
  <c r="E29" i="8" s="1"/>
  <c r="AE31" i="7"/>
  <c r="CT28" i="8" s="1"/>
  <c r="AC31" i="7"/>
  <c r="CN28" i="8" s="1"/>
  <c r="Y31" i="7"/>
  <c r="BZ28" i="8" s="1"/>
  <c r="W31" i="7"/>
  <c r="BS28" i="8" s="1"/>
  <c r="U31" i="7"/>
  <c r="BM28" i="8" s="1"/>
  <c r="S31" i="7"/>
  <c r="BE28" i="8" s="1"/>
  <c r="Q31" i="7"/>
  <c r="AY28" i="8" s="1"/>
  <c r="O31" i="7"/>
  <c r="AR28" i="8" s="1"/>
  <c r="M31" i="7"/>
  <c r="AL28" i="8" s="1"/>
  <c r="K31" i="7"/>
  <c r="AD28" i="8" s="1"/>
  <c r="I31" i="7"/>
  <c r="X28" i="8" s="1"/>
  <c r="G31" i="7"/>
  <c r="R28" i="8" s="1"/>
  <c r="E31" i="7"/>
  <c r="K28" i="8" s="1"/>
  <c r="C31" i="7"/>
  <c r="E28" i="8" s="1"/>
  <c r="AE30" i="7"/>
  <c r="CT27" i="8" s="1"/>
  <c r="Y30" i="7"/>
  <c r="BZ27" i="8" s="1"/>
  <c r="W30" i="7"/>
  <c r="BS27" i="8" s="1"/>
  <c r="U30" i="7"/>
  <c r="BM27" i="8" s="1"/>
  <c r="S30" i="7"/>
  <c r="BE27" i="8" s="1"/>
  <c r="Q30" i="7"/>
  <c r="AY27" i="8" s="1"/>
  <c r="O30" i="7"/>
  <c r="AR27" i="8" s="1"/>
  <c r="M30" i="7"/>
  <c r="AL27" i="8" s="1"/>
  <c r="K30" i="7"/>
  <c r="AD27" i="8" s="1"/>
  <c r="I30" i="7"/>
  <c r="X27" i="8" s="1"/>
  <c r="G30" i="7"/>
  <c r="R27" i="8" s="1"/>
  <c r="E30" i="7"/>
  <c r="K27" i="8" s="1"/>
  <c r="C30" i="7"/>
  <c r="E27" i="8" s="1"/>
  <c r="AE29" i="7"/>
  <c r="CT26" i="8" s="1"/>
  <c r="AC29" i="7"/>
  <c r="CN26" i="8" s="1"/>
  <c r="Y29" i="7"/>
  <c r="BZ26" i="8" s="1"/>
  <c r="W29" i="7"/>
  <c r="BS26" i="8" s="1"/>
  <c r="U29" i="7"/>
  <c r="BM26" i="8" s="1"/>
  <c r="S29" i="7"/>
  <c r="BE26" i="8" s="1"/>
  <c r="Q29" i="7"/>
  <c r="AY26" i="8" s="1"/>
  <c r="O29" i="7"/>
  <c r="AR26" i="8" s="1"/>
  <c r="M29" i="7"/>
  <c r="AL26" i="8" s="1"/>
  <c r="K29" i="7"/>
  <c r="AD26" i="8" s="1"/>
  <c r="I29" i="7"/>
  <c r="X26" i="8" s="1"/>
  <c r="G29" i="7"/>
  <c r="R26" i="8" s="1"/>
  <c r="E29" i="7"/>
  <c r="K26" i="8" s="1"/>
  <c r="C29" i="7"/>
  <c r="E26" i="8" s="1"/>
  <c r="AE28" i="7"/>
  <c r="CT25" i="8" s="1"/>
  <c r="AC28" i="7"/>
  <c r="CN25" i="8" s="1"/>
  <c r="Y28" i="7"/>
  <c r="BZ25" i="8" s="1"/>
  <c r="W28" i="7"/>
  <c r="BS25" i="8" s="1"/>
  <c r="U28" i="7"/>
  <c r="BM25" i="8" s="1"/>
  <c r="S28" i="7"/>
  <c r="BE25" i="8" s="1"/>
  <c r="Q28" i="7"/>
  <c r="AY25" i="8" s="1"/>
  <c r="O28" i="7"/>
  <c r="AR25" i="8" s="1"/>
  <c r="M28" i="7"/>
  <c r="AL25" i="8" s="1"/>
  <c r="K28" i="7"/>
  <c r="AD25" i="8" s="1"/>
  <c r="I28" i="7"/>
  <c r="X25" i="8" s="1"/>
  <c r="G28" i="7"/>
  <c r="R25" i="8" s="1"/>
  <c r="E28" i="7"/>
  <c r="K25" i="8" s="1"/>
  <c r="C28" i="7"/>
  <c r="E25" i="8" s="1"/>
  <c r="AE27" i="7"/>
  <c r="CT24" i="8" s="1"/>
  <c r="AC27" i="7"/>
  <c r="CN24" i="8" s="1"/>
  <c r="Y27" i="7"/>
  <c r="BZ24" i="8" s="1"/>
  <c r="W27" i="7"/>
  <c r="BS24" i="8" s="1"/>
  <c r="U27" i="7"/>
  <c r="BM24" i="8" s="1"/>
  <c r="S27" i="7"/>
  <c r="BE24" i="8" s="1"/>
  <c r="Q27" i="7"/>
  <c r="AY24" i="8" s="1"/>
  <c r="K27" i="7"/>
  <c r="AD24" i="8" s="1"/>
  <c r="I27" i="7"/>
  <c r="X24" i="8" s="1"/>
  <c r="G27" i="7"/>
  <c r="R24" i="8" s="1"/>
  <c r="E27" i="7"/>
  <c r="K24" i="8" s="1"/>
  <c r="C27" i="7"/>
  <c r="E24" i="8" s="1"/>
  <c r="AE26" i="7"/>
  <c r="CT23" i="8" s="1"/>
  <c r="AC26" i="7"/>
  <c r="CN23" i="8" s="1"/>
  <c r="Y26" i="7"/>
  <c r="BZ23" i="8" s="1"/>
  <c r="W26" i="7"/>
  <c r="BS23" i="8" s="1"/>
  <c r="U26" i="7"/>
  <c r="BM23" i="8" s="1"/>
  <c r="S26" i="7"/>
  <c r="BE23" i="8" s="1"/>
  <c r="Q26" i="7"/>
  <c r="AY23" i="8" s="1"/>
  <c r="O26" i="7"/>
  <c r="AR23" i="8" s="1"/>
  <c r="M26" i="7"/>
  <c r="AL23" i="8" s="1"/>
  <c r="K26" i="7"/>
  <c r="AD23" i="8" s="1"/>
  <c r="I26" i="7"/>
  <c r="X23" i="8" s="1"/>
  <c r="G26" i="7"/>
  <c r="R23" i="8" s="1"/>
  <c r="E26" i="7"/>
  <c r="K23" i="8" s="1"/>
  <c r="C26" i="7"/>
  <c r="E23" i="8" s="1"/>
  <c r="AE25" i="7"/>
  <c r="CT22" i="8" s="1"/>
  <c r="AC25" i="7"/>
  <c r="CN22" i="8" s="1"/>
  <c r="Y25" i="7"/>
  <c r="BZ22" i="8" s="1"/>
  <c r="W25" i="7"/>
  <c r="BS22" i="8" s="1"/>
  <c r="U25" i="7"/>
  <c r="BM22" i="8" s="1"/>
  <c r="S25" i="7"/>
  <c r="BE22" i="8" s="1"/>
  <c r="Q25" i="7"/>
  <c r="AY22" i="8" s="1"/>
  <c r="O25" i="7"/>
  <c r="AR22" i="8" s="1"/>
  <c r="M25" i="7"/>
  <c r="AL22" i="8" s="1"/>
  <c r="K25" i="7"/>
  <c r="AD22" i="8" s="1"/>
  <c r="I25" i="7"/>
  <c r="X22" i="8" s="1"/>
  <c r="G25" i="7"/>
  <c r="R22" i="8" s="1"/>
  <c r="E25" i="7"/>
  <c r="K22" i="8" s="1"/>
  <c r="C25" i="7"/>
  <c r="E22" i="8" s="1"/>
  <c r="AE24" i="7"/>
  <c r="CT21" i="8" s="1"/>
  <c r="AC24" i="7"/>
  <c r="CN21" i="8" s="1"/>
  <c r="Y24" i="7"/>
  <c r="BZ21" i="8" s="1"/>
  <c r="W24" i="7"/>
  <c r="BS21" i="8" s="1"/>
  <c r="U24" i="7"/>
  <c r="BM21" i="8" s="1"/>
  <c r="S24" i="7"/>
  <c r="BE21" i="8" s="1"/>
  <c r="Q24" i="7"/>
  <c r="AY21" i="8" s="1"/>
  <c r="O24" i="7"/>
  <c r="AR21" i="8" s="1"/>
  <c r="M24" i="7"/>
  <c r="AL21" i="8" s="1"/>
  <c r="K24" i="7"/>
  <c r="AD21" i="8" s="1"/>
  <c r="I24" i="7"/>
  <c r="X21" i="8" s="1"/>
  <c r="G24" i="7"/>
  <c r="R21" i="8" s="1"/>
  <c r="E24" i="7"/>
  <c r="K21" i="8" s="1"/>
  <c r="C24" i="7"/>
  <c r="E21" i="8" s="1"/>
  <c r="AE23" i="7"/>
  <c r="CT20" i="8" s="1"/>
  <c r="AC23" i="7"/>
  <c r="CN20" i="8" s="1"/>
  <c r="Y23" i="7"/>
  <c r="BZ20" i="8" s="1"/>
  <c r="W23" i="7"/>
  <c r="BS20" i="8" s="1"/>
  <c r="U23" i="7"/>
  <c r="BM20" i="8" s="1"/>
  <c r="S23" i="7"/>
  <c r="BE20" i="8" s="1"/>
  <c r="Q23" i="7"/>
  <c r="AY20" i="8" s="1"/>
  <c r="O23" i="7"/>
  <c r="AR20" i="8" s="1"/>
  <c r="M23" i="7"/>
  <c r="AL20" i="8" s="1"/>
  <c r="K23" i="7"/>
  <c r="AD20" i="8" s="1"/>
  <c r="I23" i="7"/>
  <c r="X20" i="8" s="1"/>
  <c r="G23" i="7"/>
  <c r="R20" i="8" s="1"/>
  <c r="E23" i="7"/>
  <c r="K20" i="8" s="1"/>
  <c r="C23" i="7"/>
  <c r="E20" i="8" s="1"/>
  <c r="AE22" i="7"/>
  <c r="CT19" i="8" s="1"/>
  <c r="AC22" i="7"/>
  <c r="CN19" i="8" s="1"/>
  <c r="Y22" i="7"/>
  <c r="BZ19" i="8" s="1"/>
  <c r="W22" i="7"/>
  <c r="BS19" i="8" s="1"/>
  <c r="U22" i="7"/>
  <c r="BM19" i="8" s="1"/>
  <c r="S22" i="7"/>
  <c r="BE19" i="8" s="1"/>
  <c r="Q22" i="7"/>
  <c r="AY19" i="8" s="1"/>
  <c r="O22" i="7"/>
  <c r="AR19" i="8" s="1"/>
  <c r="M22" i="7"/>
  <c r="AL19" i="8" s="1"/>
  <c r="K22" i="7"/>
  <c r="AD19" i="8" s="1"/>
  <c r="I22" i="7"/>
  <c r="X19" i="8" s="1"/>
  <c r="G22" i="7"/>
  <c r="R19" i="8" s="1"/>
  <c r="E22" i="7"/>
  <c r="K19" i="8" s="1"/>
  <c r="C22" i="7"/>
  <c r="E19" i="8" s="1"/>
  <c r="AE21" i="7"/>
  <c r="CT18" i="8" s="1"/>
  <c r="AC21" i="7"/>
  <c r="CN18" i="8" s="1"/>
  <c r="Y21" i="7"/>
  <c r="BZ18" i="8" s="1"/>
  <c r="W21" i="7"/>
  <c r="BS18" i="8" s="1"/>
  <c r="U21" i="7"/>
  <c r="BM18" i="8" s="1"/>
  <c r="S21" i="7"/>
  <c r="BE18" i="8" s="1"/>
  <c r="Q21" i="7"/>
  <c r="AY18" i="8" s="1"/>
  <c r="O21" i="7"/>
  <c r="AR18" i="8" s="1"/>
  <c r="M21" i="7"/>
  <c r="AL18" i="8" s="1"/>
  <c r="K21" i="7"/>
  <c r="AD18" i="8" s="1"/>
  <c r="I21" i="7"/>
  <c r="X18" i="8" s="1"/>
  <c r="G21" i="7"/>
  <c r="R18" i="8" s="1"/>
  <c r="E21" i="7"/>
  <c r="K18" i="8" s="1"/>
  <c r="C21" i="7"/>
  <c r="E18" i="8" s="1"/>
  <c r="AE20" i="7"/>
  <c r="CT17" i="8" s="1"/>
  <c r="AC20" i="7"/>
  <c r="CN17" i="8" s="1"/>
  <c r="Y20" i="7"/>
  <c r="BZ17" i="8" s="1"/>
  <c r="W20" i="7"/>
  <c r="BS17" i="8" s="1"/>
  <c r="U20" i="7"/>
  <c r="BM17" i="8" s="1"/>
  <c r="S20" i="7"/>
  <c r="BE17" i="8" s="1"/>
  <c r="Q20" i="7"/>
  <c r="AY17" i="8" s="1"/>
  <c r="O20" i="7"/>
  <c r="AR17" i="8" s="1"/>
  <c r="M20" i="7"/>
  <c r="AL17" i="8" s="1"/>
  <c r="K20" i="7"/>
  <c r="AD17" i="8" s="1"/>
  <c r="I20" i="7"/>
  <c r="X17" i="8" s="1"/>
  <c r="G20" i="7"/>
  <c r="R17" i="8" s="1"/>
  <c r="E20" i="7"/>
  <c r="K17" i="8" s="1"/>
  <c r="C20" i="7"/>
  <c r="E17" i="8" s="1"/>
  <c r="AE19" i="7"/>
  <c r="CT16" i="8" s="1"/>
  <c r="AC19" i="7"/>
  <c r="CN16" i="8" s="1"/>
  <c r="Y19" i="7"/>
  <c r="BZ16" i="8" s="1"/>
  <c r="W19" i="7"/>
  <c r="BS16" i="8" s="1"/>
  <c r="U19" i="7"/>
  <c r="BM16" i="8" s="1"/>
  <c r="S19" i="7"/>
  <c r="BE16" i="8" s="1"/>
  <c r="Q19" i="7"/>
  <c r="AY16" i="8" s="1"/>
  <c r="O19" i="7"/>
  <c r="AR16" i="8" s="1"/>
  <c r="M19" i="7"/>
  <c r="AL16" i="8" s="1"/>
  <c r="K19" i="7"/>
  <c r="AD16" i="8" s="1"/>
  <c r="I19" i="7"/>
  <c r="X16" i="8" s="1"/>
  <c r="G19" i="7"/>
  <c r="R16" i="8" s="1"/>
  <c r="E19" i="7"/>
  <c r="K16" i="8" s="1"/>
  <c r="C19" i="7"/>
  <c r="E16" i="8" s="1"/>
  <c r="AE18" i="7"/>
  <c r="CT15" i="8" s="1"/>
  <c r="AC18" i="7"/>
  <c r="CN15" i="8" s="1"/>
  <c r="Y18" i="7"/>
  <c r="BZ15" i="8" s="1"/>
  <c r="W18" i="7"/>
  <c r="BS15" i="8" s="1"/>
  <c r="U18" i="7"/>
  <c r="BM15" i="8" s="1"/>
  <c r="S18" i="7"/>
  <c r="BE15" i="8" s="1"/>
  <c r="Q18" i="7"/>
  <c r="AY15" i="8" s="1"/>
  <c r="O18" i="7"/>
  <c r="AR15" i="8" s="1"/>
  <c r="M18" i="7"/>
  <c r="AL15" i="8" s="1"/>
  <c r="K18" i="7"/>
  <c r="AD15" i="8" s="1"/>
  <c r="I18" i="7"/>
  <c r="X15" i="8" s="1"/>
  <c r="G18" i="7"/>
  <c r="R15" i="8" s="1"/>
  <c r="E18" i="7"/>
  <c r="K15" i="8" s="1"/>
  <c r="C18" i="7"/>
  <c r="E15" i="8" s="1"/>
  <c r="AE17" i="7"/>
  <c r="CT14" i="8" s="1"/>
  <c r="AC17" i="7"/>
  <c r="CN14" i="8" s="1"/>
  <c r="Y17" i="7"/>
  <c r="BZ14" i="8" s="1"/>
  <c r="W17" i="7"/>
  <c r="BS14" i="8" s="1"/>
  <c r="U17" i="7"/>
  <c r="BM14" i="8" s="1"/>
  <c r="S17" i="7"/>
  <c r="BE14" i="8" s="1"/>
  <c r="Q17" i="7"/>
  <c r="AY14" i="8" s="1"/>
  <c r="O17" i="7"/>
  <c r="AR14" i="8" s="1"/>
  <c r="M17" i="7"/>
  <c r="AL14" i="8" s="1"/>
  <c r="K17" i="7"/>
  <c r="AD14" i="8" s="1"/>
  <c r="I17" i="7"/>
  <c r="X14" i="8" s="1"/>
  <c r="G17" i="7"/>
  <c r="R14" i="8" s="1"/>
  <c r="E17" i="7"/>
  <c r="K14" i="8" s="1"/>
  <c r="C17" i="7"/>
  <c r="E14" i="8" s="1"/>
  <c r="AE16" i="7"/>
  <c r="CT13" i="8" s="1"/>
  <c r="AC16" i="7"/>
  <c r="CN13" i="8" s="1"/>
  <c r="Y16" i="7"/>
  <c r="BZ13" i="8" s="1"/>
  <c r="W16" i="7"/>
  <c r="BS13" i="8" s="1"/>
  <c r="U16" i="7"/>
  <c r="BM13" i="8" s="1"/>
  <c r="S16" i="7"/>
  <c r="BE13" i="8" s="1"/>
  <c r="Q16" i="7"/>
  <c r="AY13" i="8" s="1"/>
  <c r="O16" i="7"/>
  <c r="AR13" i="8" s="1"/>
  <c r="M16" i="7"/>
  <c r="AL13" i="8" s="1"/>
  <c r="K16" i="7"/>
  <c r="AD13" i="8" s="1"/>
  <c r="I16" i="7"/>
  <c r="X13" i="8" s="1"/>
  <c r="G16" i="7"/>
  <c r="R13" i="8" s="1"/>
  <c r="E16" i="7"/>
  <c r="K13" i="8" s="1"/>
  <c r="C16" i="7"/>
  <c r="E13" i="8" s="1"/>
  <c r="AE15" i="7"/>
  <c r="CT12" i="8" s="1"/>
  <c r="AC15" i="7"/>
  <c r="CN12" i="8" s="1"/>
  <c r="Y15" i="7"/>
  <c r="BZ12" i="8" s="1"/>
  <c r="W15" i="7"/>
  <c r="BS12" i="8" s="1"/>
  <c r="U15" i="7"/>
  <c r="BM12" i="8" s="1"/>
  <c r="S15" i="7"/>
  <c r="BE12" i="8" s="1"/>
  <c r="Q15" i="7"/>
  <c r="AY12" i="8" s="1"/>
  <c r="O15" i="7"/>
  <c r="AR12" i="8" s="1"/>
  <c r="M15" i="7"/>
  <c r="AL12" i="8" s="1"/>
  <c r="I15" i="7"/>
  <c r="X12" i="8" s="1"/>
  <c r="G15" i="7"/>
  <c r="R12" i="8" s="1"/>
  <c r="E15" i="7"/>
  <c r="K12" i="8" s="1"/>
  <c r="C15" i="7"/>
  <c r="E12" i="8" s="1"/>
  <c r="AE14" i="7"/>
  <c r="CT11" i="8" s="1"/>
  <c r="AC14" i="7"/>
  <c r="CN11" i="8" s="1"/>
  <c r="Y14" i="7"/>
  <c r="BZ11" i="8" s="1"/>
  <c r="W14" i="7"/>
  <c r="BS11" i="8" s="1"/>
  <c r="U14" i="7"/>
  <c r="BM11" i="8" s="1"/>
  <c r="Q14" i="7"/>
  <c r="AY11" i="8" s="1"/>
  <c r="O14" i="7"/>
  <c r="AR11" i="8" s="1"/>
  <c r="M14" i="7"/>
  <c r="AL11" i="8" s="1"/>
  <c r="K14" i="7"/>
  <c r="AD11" i="8" s="1"/>
  <c r="I14" i="7"/>
  <c r="X11" i="8" s="1"/>
  <c r="G14" i="7"/>
  <c r="R11" i="8" s="1"/>
  <c r="E14" i="7"/>
  <c r="K11" i="8" s="1"/>
  <c r="C14" i="7"/>
  <c r="E11" i="8" s="1"/>
  <c r="AE13" i="7"/>
  <c r="CT10" i="8" s="1"/>
  <c r="AC13" i="7"/>
  <c r="CN10" i="8" s="1"/>
  <c r="Y13" i="7"/>
  <c r="BZ10" i="8" s="1"/>
  <c r="W13" i="7"/>
  <c r="BS10" i="8" s="1"/>
  <c r="U13" i="7"/>
  <c r="BM10" i="8" s="1"/>
  <c r="S13" i="7"/>
  <c r="BE10" i="8" s="1"/>
  <c r="Q13" i="7"/>
  <c r="AY10" i="8" s="1"/>
  <c r="O13" i="7"/>
  <c r="AR10" i="8" s="1"/>
  <c r="M13" i="7"/>
  <c r="AL10" i="8" s="1"/>
  <c r="K13" i="7"/>
  <c r="AD10" i="8" s="1"/>
  <c r="I13" i="7"/>
  <c r="X10" i="8" s="1"/>
  <c r="G13" i="7"/>
  <c r="R10" i="8" s="1"/>
  <c r="E13" i="7"/>
  <c r="K10" i="8" s="1"/>
  <c r="C13" i="7"/>
  <c r="E10" i="8" s="1"/>
  <c r="AE12" i="7"/>
  <c r="CT9" i="8" s="1"/>
  <c r="AC12" i="7"/>
  <c r="CN9" i="8" s="1"/>
  <c r="Y12" i="7"/>
  <c r="BZ9" i="8" s="1"/>
  <c r="W12" i="7"/>
  <c r="BS9" i="8" s="1"/>
  <c r="U12" i="7"/>
  <c r="BM9" i="8" s="1"/>
  <c r="S12" i="7"/>
  <c r="BE9" i="8" s="1"/>
  <c r="Q12" i="7"/>
  <c r="AY9" i="8" s="1"/>
  <c r="O12" i="7"/>
  <c r="AR9" i="8" s="1"/>
  <c r="M12" i="7"/>
  <c r="AL9" i="8" s="1"/>
  <c r="K12" i="7"/>
  <c r="AD9" i="8" s="1"/>
  <c r="I12" i="7"/>
  <c r="X9" i="8" s="1"/>
  <c r="G12" i="7"/>
  <c r="R9" i="8" s="1"/>
  <c r="E12" i="7"/>
  <c r="K9" i="8" s="1"/>
  <c r="C12" i="7"/>
  <c r="E9" i="8" s="1"/>
  <c r="BA11" i="7"/>
  <c r="FP8" i="8" s="1"/>
  <c r="AY11" i="7"/>
  <c r="FJ8" i="8" s="1"/>
  <c r="AW11" i="7"/>
  <c r="FC8" i="8" s="1"/>
  <c r="AU11" i="7"/>
  <c r="EW8" i="8" s="1"/>
  <c r="AS11" i="7"/>
  <c r="EP8" i="8" s="1"/>
  <c r="AQ11" i="7"/>
  <c r="EJ8" i="8" s="1"/>
  <c r="AO11" i="7"/>
  <c r="ED8" i="8" s="1"/>
  <c r="AE11" i="7"/>
  <c r="CT8" i="8" s="1"/>
  <c r="AC11" i="7"/>
  <c r="CN8" i="8" s="1"/>
  <c r="Y11" i="7"/>
  <c r="BZ8" i="8" s="1"/>
  <c r="W11" i="7"/>
  <c r="BS8" i="8" s="1"/>
  <c r="U11" i="7"/>
  <c r="BM8" i="8" s="1"/>
  <c r="S11" i="7"/>
  <c r="BE8" i="8" s="1"/>
  <c r="Q11" i="7"/>
  <c r="AY8" i="8" s="1"/>
  <c r="O11" i="7"/>
  <c r="AR8" i="8" s="1"/>
  <c r="M11" i="7"/>
  <c r="AL8" i="8" s="1"/>
  <c r="K11" i="7"/>
  <c r="AD8" i="8" s="1"/>
  <c r="I11" i="7"/>
  <c r="X8" i="8" s="1"/>
  <c r="G11" i="7"/>
  <c r="R8" i="8" s="1"/>
  <c r="E11" i="7"/>
  <c r="K8" i="8" s="1"/>
  <c r="C11" i="7"/>
  <c r="E8" i="8" s="1"/>
  <c r="V35" i="6"/>
  <c r="FN36" i="8" s="1"/>
  <c r="FO36" i="8" s="1"/>
  <c r="S35" i="6"/>
  <c r="FH36" i="8" s="1"/>
  <c r="FI36" i="8" s="1"/>
  <c r="P35" i="6"/>
  <c r="FA36" i="8" s="1"/>
  <c r="FB36" i="8" s="1"/>
  <c r="M35" i="6"/>
  <c r="EU36" i="8" s="1"/>
  <c r="EV36" i="8" s="1"/>
  <c r="J35" i="6"/>
  <c r="EN36" i="8" s="1"/>
  <c r="EO36" i="8" s="1"/>
  <c r="G35" i="6"/>
  <c r="EH36" i="8" s="1"/>
  <c r="EI36" i="8" s="1"/>
  <c r="D35" i="6"/>
  <c r="EB36" i="8" s="1"/>
  <c r="EC36" i="8" s="1"/>
  <c r="V34" i="6"/>
  <c r="FN35" i="8" s="1"/>
  <c r="FO35" i="8" s="1"/>
  <c r="S34" i="6"/>
  <c r="FH35" i="8" s="1"/>
  <c r="FI35" i="8" s="1"/>
  <c r="P34" i="6"/>
  <c r="FA35" i="8" s="1"/>
  <c r="FB35" i="8" s="1"/>
  <c r="M34" i="6"/>
  <c r="EU35" i="8" s="1"/>
  <c r="EV35" i="8" s="1"/>
  <c r="J34" i="6"/>
  <c r="EN35" i="8" s="1"/>
  <c r="EO35" i="8" s="1"/>
  <c r="G34" i="6"/>
  <c r="EH35" i="8" s="1"/>
  <c r="D34" i="6"/>
  <c r="EB35" i="8" s="1"/>
  <c r="EC35" i="8" s="1"/>
  <c r="V33" i="6"/>
  <c r="FN34" i="8" s="1"/>
  <c r="FO34" i="8" s="1"/>
  <c r="S33" i="6"/>
  <c r="FH34" i="8" s="1"/>
  <c r="FI34" i="8" s="1"/>
  <c r="P33" i="6"/>
  <c r="FA34" i="8" s="1"/>
  <c r="FB34" i="8" s="1"/>
  <c r="M33" i="6"/>
  <c r="EU34" i="8" s="1"/>
  <c r="EV34" i="8" s="1"/>
  <c r="J33" i="6"/>
  <c r="EN34" i="8" s="1"/>
  <c r="EO34" i="8" s="1"/>
  <c r="G33" i="6"/>
  <c r="EH34" i="8" s="1"/>
  <c r="EI34" i="8" s="1"/>
  <c r="D33" i="6"/>
  <c r="EB34" i="8" s="1"/>
  <c r="EC34" i="8" s="1"/>
  <c r="V32" i="6"/>
  <c r="FN33" i="8" s="1"/>
  <c r="FO33" i="8" s="1"/>
  <c r="S32" i="6"/>
  <c r="FH33" i="8" s="1"/>
  <c r="FI33" i="8" s="1"/>
  <c r="P32" i="6"/>
  <c r="FA33" i="8" s="1"/>
  <c r="FB33" i="8" s="1"/>
  <c r="M32" i="6"/>
  <c r="EU33" i="8" s="1"/>
  <c r="EV33" i="8" s="1"/>
  <c r="J32" i="6"/>
  <c r="EN33" i="8" s="1"/>
  <c r="EO33" i="8" s="1"/>
  <c r="G32" i="6"/>
  <c r="EH33" i="8" s="1"/>
  <c r="EI33" i="8" s="1"/>
  <c r="D32" i="6"/>
  <c r="EB33" i="8" s="1"/>
  <c r="EC33" i="8" s="1"/>
  <c r="V31" i="6"/>
  <c r="FN32" i="8" s="1"/>
  <c r="FO32" i="8" s="1"/>
  <c r="S31" i="6"/>
  <c r="FH32" i="8" s="1"/>
  <c r="FI32" i="8" s="1"/>
  <c r="P31" i="6"/>
  <c r="FA32" i="8" s="1"/>
  <c r="FB32" i="8" s="1"/>
  <c r="M31" i="6"/>
  <c r="EU32" i="8" s="1"/>
  <c r="EV32" i="8" s="1"/>
  <c r="J31" i="6"/>
  <c r="EN32" i="8" s="1"/>
  <c r="EO32" i="8" s="1"/>
  <c r="G31" i="6"/>
  <c r="EH32" i="8" s="1"/>
  <c r="EI32" i="8" s="1"/>
  <c r="D31" i="6"/>
  <c r="EB32" i="8" s="1"/>
  <c r="EC32" i="8" s="1"/>
  <c r="V30" i="6"/>
  <c r="FN31" i="8" s="1"/>
  <c r="FO31" i="8" s="1"/>
  <c r="S30" i="6"/>
  <c r="FH31" i="8" s="1"/>
  <c r="FI31" i="8" s="1"/>
  <c r="P30" i="6"/>
  <c r="FA31" i="8" s="1"/>
  <c r="FB31" i="8" s="1"/>
  <c r="M30" i="6"/>
  <c r="EU31" i="8" s="1"/>
  <c r="EV31" i="8" s="1"/>
  <c r="J30" i="6"/>
  <c r="EN31" i="8" s="1"/>
  <c r="EO31" i="8" s="1"/>
  <c r="G30" i="6"/>
  <c r="EH31" i="8" s="1"/>
  <c r="EI31" i="8" s="1"/>
  <c r="D30" i="6"/>
  <c r="EB31" i="8" s="1"/>
  <c r="EC31" i="8" s="1"/>
  <c r="V29" i="6"/>
  <c r="FN30" i="8" s="1"/>
  <c r="FO30" i="8" s="1"/>
  <c r="S29" i="6"/>
  <c r="FH30" i="8" s="1"/>
  <c r="FI30" i="8" s="1"/>
  <c r="P29" i="6"/>
  <c r="FA30" i="8" s="1"/>
  <c r="FB30" i="8" s="1"/>
  <c r="M29" i="6"/>
  <c r="EU30" i="8" s="1"/>
  <c r="J29" i="6"/>
  <c r="EN30" i="8" s="1"/>
  <c r="EO30" i="8" s="1"/>
  <c r="G29" i="6"/>
  <c r="EH30" i="8" s="1"/>
  <c r="EI30" i="8" s="1"/>
  <c r="D29" i="6"/>
  <c r="EB30" i="8" s="1"/>
  <c r="EC30" i="8" s="1"/>
  <c r="V28" i="6"/>
  <c r="FN29" i="8" s="1"/>
  <c r="FO29" i="8" s="1"/>
  <c r="S28" i="6"/>
  <c r="FH29" i="8" s="1"/>
  <c r="FI29" i="8" s="1"/>
  <c r="P28" i="6"/>
  <c r="FA29" i="8" s="1"/>
  <c r="FB29" i="8" s="1"/>
  <c r="M28" i="6"/>
  <c r="EU29" i="8" s="1"/>
  <c r="EV29" i="8" s="1"/>
  <c r="J28" i="6"/>
  <c r="EN29" i="8" s="1"/>
  <c r="EO29" i="8" s="1"/>
  <c r="G28" i="6"/>
  <c r="EH29" i="8" s="1"/>
  <c r="EI29" i="8" s="1"/>
  <c r="D28" i="6"/>
  <c r="EB29" i="8" s="1"/>
  <c r="EC29" i="8" s="1"/>
  <c r="V27" i="6"/>
  <c r="FN28" i="8" s="1"/>
  <c r="FO28" i="8" s="1"/>
  <c r="S27" i="6"/>
  <c r="FH28" i="8" s="1"/>
  <c r="P27" i="6"/>
  <c r="FA28" i="8" s="1"/>
  <c r="FB28" i="8" s="1"/>
  <c r="M27" i="6"/>
  <c r="EU28" i="8" s="1"/>
  <c r="EV28" i="8" s="1"/>
  <c r="J27" i="6"/>
  <c r="EN28" i="8" s="1"/>
  <c r="EO28" i="8" s="1"/>
  <c r="G27" i="6"/>
  <c r="EH28" i="8" s="1"/>
  <c r="EI28" i="8" s="1"/>
  <c r="D27" i="6"/>
  <c r="EB28" i="8" s="1"/>
  <c r="EC28" i="8" s="1"/>
  <c r="V26" i="6"/>
  <c r="FN27" i="8" s="1"/>
  <c r="S26" i="6"/>
  <c r="FH27" i="8" s="1"/>
  <c r="P26" i="6"/>
  <c r="FA27" i="8" s="1"/>
  <c r="FB27" i="8" s="1"/>
  <c r="M26" i="6"/>
  <c r="EU27" i="8" s="1"/>
  <c r="EV27" i="8" s="1"/>
  <c r="J26" i="6"/>
  <c r="EN27" i="8" s="1"/>
  <c r="EO27" i="8" s="1"/>
  <c r="G26" i="6"/>
  <c r="EH27" i="8" s="1"/>
  <c r="EI27" i="8" s="1"/>
  <c r="D26" i="6"/>
  <c r="EB27" i="8" s="1"/>
  <c r="EC27" i="8" s="1"/>
  <c r="V25" i="6"/>
  <c r="FN26" i="8" s="1"/>
  <c r="FO26" i="8" s="1"/>
  <c r="S25" i="6"/>
  <c r="FH26" i="8" s="1"/>
  <c r="P25" i="6"/>
  <c r="FA26" i="8" s="1"/>
  <c r="FB26" i="8" s="1"/>
  <c r="M25" i="6"/>
  <c r="EU26" i="8" s="1"/>
  <c r="EV26" i="8" s="1"/>
  <c r="J25" i="6"/>
  <c r="EN26" i="8" s="1"/>
  <c r="EO26" i="8" s="1"/>
  <c r="G25" i="6"/>
  <c r="EH26" i="8" s="1"/>
  <c r="D25" i="6"/>
  <c r="EB26" i="8" s="1"/>
  <c r="EC26" i="8" s="1"/>
  <c r="V24" i="6"/>
  <c r="FN25" i="8" s="1"/>
  <c r="FO25" i="8" s="1"/>
  <c r="S24" i="6"/>
  <c r="FH25" i="8" s="1"/>
  <c r="P24" i="6"/>
  <c r="FA25" i="8" s="1"/>
  <c r="FB25" i="8" s="1"/>
  <c r="M24" i="6"/>
  <c r="EU25" i="8" s="1"/>
  <c r="EV25" i="8" s="1"/>
  <c r="J24" i="6"/>
  <c r="EN25" i="8" s="1"/>
  <c r="EO25" i="8" s="1"/>
  <c r="G24" i="6"/>
  <c r="EH25" i="8" s="1"/>
  <c r="EI25" i="8" s="1"/>
  <c r="D24" i="6"/>
  <c r="EB25" i="8" s="1"/>
  <c r="EC25" i="8" s="1"/>
  <c r="V23" i="6"/>
  <c r="FN24" i="8" s="1"/>
  <c r="FO24" i="8" s="1"/>
  <c r="S23" i="6"/>
  <c r="FH24" i="8" s="1"/>
  <c r="P23" i="6"/>
  <c r="FA24" i="8" s="1"/>
  <c r="FB24" i="8" s="1"/>
  <c r="M23" i="6"/>
  <c r="EU24" i="8" s="1"/>
  <c r="EV24" i="8" s="1"/>
  <c r="J23" i="6"/>
  <c r="EN24" i="8" s="1"/>
  <c r="EO24" i="8" s="1"/>
  <c r="G23" i="6"/>
  <c r="EH24" i="8" s="1"/>
  <c r="D23" i="6"/>
  <c r="EB24" i="8" s="1"/>
  <c r="EC24" i="8" s="1"/>
  <c r="V22" i="6"/>
  <c r="FN23" i="8" s="1"/>
  <c r="FO23" i="8" s="1"/>
  <c r="S22" i="6"/>
  <c r="FH23" i="8" s="1"/>
  <c r="FI23" i="8" s="1"/>
  <c r="P22" i="6"/>
  <c r="FA23" i="8" s="1"/>
  <c r="FB23" i="8" s="1"/>
  <c r="M22" i="6"/>
  <c r="EU23" i="8" s="1"/>
  <c r="EV23" i="8" s="1"/>
  <c r="J22" i="6"/>
  <c r="EN23" i="8" s="1"/>
  <c r="EO23" i="8" s="1"/>
  <c r="G22" i="6"/>
  <c r="EH23" i="8" s="1"/>
  <c r="EI23" i="8" s="1"/>
  <c r="D22" i="6"/>
  <c r="EB23" i="8" s="1"/>
  <c r="EC23" i="8" s="1"/>
  <c r="V21" i="6"/>
  <c r="FN22" i="8" s="1"/>
  <c r="FO22" i="8" s="1"/>
  <c r="S21" i="6"/>
  <c r="FH22" i="8" s="1"/>
  <c r="FI22" i="8" s="1"/>
  <c r="P21" i="6"/>
  <c r="FA22" i="8" s="1"/>
  <c r="FB22" i="8" s="1"/>
  <c r="M21" i="6"/>
  <c r="EU22" i="8" s="1"/>
  <c r="EV22" i="8" s="1"/>
  <c r="J21" i="6"/>
  <c r="EN22" i="8" s="1"/>
  <c r="EO22" i="8" s="1"/>
  <c r="G21" i="6"/>
  <c r="EH22" i="8" s="1"/>
  <c r="EI22" i="8" s="1"/>
  <c r="D21" i="6"/>
  <c r="EB22" i="8" s="1"/>
  <c r="EC22" i="8" s="1"/>
  <c r="V20" i="6"/>
  <c r="FN21" i="8" s="1"/>
  <c r="FO21" i="8" s="1"/>
  <c r="S20" i="6"/>
  <c r="FH21" i="8" s="1"/>
  <c r="FI21" i="8" s="1"/>
  <c r="P20" i="6"/>
  <c r="FA21" i="8" s="1"/>
  <c r="FB21" i="8" s="1"/>
  <c r="M20" i="6"/>
  <c r="EU21" i="8" s="1"/>
  <c r="EV21" i="8" s="1"/>
  <c r="J20" i="6"/>
  <c r="EN21" i="8" s="1"/>
  <c r="EO21" i="8" s="1"/>
  <c r="G20" i="6"/>
  <c r="EH21" i="8" s="1"/>
  <c r="D20" i="6"/>
  <c r="EB21" i="8" s="1"/>
  <c r="EC21" i="8" s="1"/>
  <c r="V19" i="6"/>
  <c r="FN20" i="8" s="1"/>
  <c r="FO20" i="8" s="1"/>
  <c r="S19" i="6"/>
  <c r="FH20" i="8" s="1"/>
  <c r="FI20" i="8" s="1"/>
  <c r="P19" i="6"/>
  <c r="FA20" i="8" s="1"/>
  <c r="FB20" i="8" s="1"/>
  <c r="M19" i="6"/>
  <c r="EU20" i="8" s="1"/>
  <c r="EV20" i="8" s="1"/>
  <c r="J19" i="6"/>
  <c r="EN20" i="8" s="1"/>
  <c r="EO20" i="8" s="1"/>
  <c r="G19" i="6"/>
  <c r="EH20" i="8" s="1"/>
  <c r="D19" i="6"/>
  <c r="EB20" i="8" s="1"/>
  <c r="EC20" i="8" s="1"/>
  <c r="V18" i="6"/>
  <c r="FN19" i="8" s="1"/>
  <c r="FO19" i="8" s="1"/>
  <c r="S18" i="6"/>
  <c r="FH19" i="8" s="1"/>
  <c r="FI19" i="8" s="1"/>
  <c r="P18" i="6"/>
  <c r="FA19" i="8" s="1"/>
  <c r="FB19" i="8" s="1"/>
  <c r="M18" i="6"/>
  <c r="EU19" i="8" s="1"/>
  <c r="EV19" i="8" s="1"/>
  <c r="J18" i="6"/>
  <c r="EN19" i="8" s="1"/>
  <c r="EO19" i="8" s="1"/>
  <c r="G18" i="6"/>
  <c r="EH19" i="8" s="1"/>
  <c r="EI19" i="8" s="1"/>
  <c r="D18" i="6"/>
  <c r="EB19" i="8" s="1"/>
  <c r="EC19" i="8" s="1"/>
  <c r="V17" i="6"/>
  <c r="FN18" i="8" s="1"/>
  <c r="FO18" i="8" s="1"/>
  <c r="S17" i="6"/>
  <c r="FH18" i="8" s="1"/>
  <c r="FI18" i="8" s="1"/>
  <c r="P17" i="6"/>
  <c r="FA18" i="8" s="1"/>
  <c r="FB18" i="8" s="1"/>
  <c r="M17" i="6"/>
  <c r="EU18" i="8" s="1"/>
  <c r="EV18" i="8" s="1"/>
  <c r="J17" i="6"/>
  <c r="EN18" i="8" s="1"/>
  <c r="EO18" i="8" s="1"/>
  <c r="G17" i="6"/>
  <c r="EH18" i="8" s="1"/>
  <c r="D17" i="6"/>
  <c r="EB18" i="8" s="1"/>
  <c r="EC18" i="8" s="1"/>
  <c r="V16" i="6"/>
  <c r="FN17" i="8" s="1"/>
  <c r="FO17" i="8" s="1"/>
  <c r="S16" i="6"/>
  <c r="FH17" i="8" s="1"/>
  <c r="P16" i="6"/>
  <c r="FA17" i="8" s="1"/>
  <c r="FB17" i="8" s="1"/>
  <c r="M16" i="6"/>
  <c r="EU17" i="8" s="1"/>
  <c r="EV17" i="8" s="1"/>
  <c r="J16" i="6"/>
  <c r="EN17" i="8" s="1"/>
  <c r="EO17" i="8" s="1"/>
  <c r="G16" i="6"/>
  <c r="EH17" i="8" s="1"/>
  <c r="EK17" i="8" s="1"/>
  <c r="EM17" i="8" s="1"/>
  <c r="D16" i="6"/>
  <c r="EB17" i="8" s="1"/>
  <c r="EC17" i="8" s="1"/>
  <c r="V15" i="6"/>
  <c r="FN16" i="8" s="1"/>
  <c r="FO16" i="8" s="1"/>
  <c r="S15" i="6"/>
  <c r="FH16" i="8" s="1"/>
  <c r="FI16" i="8" s="1"/>
  <c r="P15" i="6"/>
  <c r="FA16" i="8" s="1"/>
  <c r="FB16" i="8" s="1"/>
  <c r="M15" i="6"/>
  <c r="EU16" i="8" s="1"/>
  <c r="EV16" i="8" s="1"/>
  <c r="J15" i="6"/>
  <c r="EN16" i="8" s="1"/>
  <c r="EO16" i="8" s="1"/>
  <c r="G15" i="6"/>
  <c r="EH16" i="8" s="1"/>
  <c r="EI16" i="8" s="1"/>
  <c r="D15" i="6"/>
  <c r="EB16" i="8" s="1"/>
  <c r="EC16" i="8" s="1"/>
  <c r="V14" i="6"/>
  <c r="FN15" i="8" s="1"/>
  <c r="FO15" i="8" s="1"/>
  <c r="S14" i="6"/>
  <c r="FH15" i="8" s="1"/>
  <c r="FI15" i="8" s="1"/>
  <c r="P14" i="6"/>
  <c r="FA15" i="8" s="1"/>
  <c r="FB15" i="8" s="1"/>
  <c r="M14" i="6"/>
  <c r="EU15" i="8" s="1"/>
  <c r="EV15" i="8" s="1"/>
  <c r="J14" i="6"/>
  <c r="EN15" i="8" s="1"/>
  <c r="EO15" i="8" s="1"/>
  <c r="G14" i="6"/>
  <c r="EH15" i="8" s="1"/>
  <c r="D14" i="6"/>
  <c r="EB15" i="8" s="1"/>
  <c r="V13" i="6"/>
  <c r="FN14" i="8" s="1"/>
  <c r="FO14" i="8" s="1"/>
  <c r="S13" i="6"/>
  <c r="FH14" i="8" s="1"/>
  <c r="FI14" i="8" s="1"/>
  <c r="P13" i="6"/>
  <c r="FA14" i="8" s="1"/>
  <c r="FB14" i="8" s="1"/>
  <c r="M13" i="6"/>
  <c r="EU14" i="8" s="1"/>
  <c r="EV14" i="8" s="1"/>
  <c r="J13" i="6"/>
  <c r="EN14" i="8" s="1"/>
  <c r="EO14" i="8" s="1"/>
  <c r="G13" i="6"/>
  <c r="EH14" i="8" s="1"/>
  <c r="EI14" i="8" s="1"/>
  <c r="D13" i="6"/>
  <c r="EB14" i="8" s="1"/>
  <c r="EC14" i="8" s="1"/>
  <c r="V12" i="6"/>
  <c r="FN13" i="8" s="1"/>
  <c r="FO13" i="8" s="1"/>
  <c r="S12" i="6"/>
  <c r="FH13" i="8" s="1"/>
  <c r="FI13" i="8" s="1"/>
  <c r="P12" i="6"/>
  <c r="FA13" i="8" s="1"/>
  <c r="FB13" i="8" s="1"/>
  <c r="M12" i="6"/>
  <c r="EU13" i="8" s="1"/>
  <c r="EV13" i="8" s="1"/>
  <c r="J12" i="6"/>
  <c r="EN13" i="8" s="1"/>
  <c r="EO13" i="8" s="1"/>
  <c r="G12" i="6"/>
  <c r="EH13" i="8" s="1"/>
  <c r="EI13" i="8" s="1"/>
  <c r="D12" i="6"/>
  <c r="EB13" i="8" s="1"/>
  <c r="EC13" i="8" s="1"/>
  <c r="V11" i="6"/>
  <c r="FN12" i="8" s="1"/>
  <c r="FO12" i="8" s="1"/>
  <c r="S11" i="6"/>
  <c r="FH12" i="8" s="1"/>
  <c r="FI12" i="8" s="1"/>
  <c r="P11" i="6"/>
  <c r="FA12" i="8" s="1"/>
  <c r="FB12" i="8" s="1"/>
  <c r="M11" i="6"/>
  <c r="EU12" i="8" s="1"/>
  <c r="EV12" i="8" s="1"/>
  <c r="J11" i="6"/>
  <c r="EN12" i="8" s="1"/>
  <c r="EO12" i="8" s="1"/>
  <c r="G11" i="6"/>
  <c r="EH12" i="8" s="1"/>
  <c r="EI12" i="8" s="1"/>
  <c r="D11" i="6"/>
  <c r="EB12" i="8" s="1"/>
  <c r="EC12" i="8" s="1"/>
  <c r="V10" i="6"/>
  <c r="FN11" i="8" s="1"/>
  <c r="FO11" i="8" s="1"/>
  <c r="S10" i="6"/>
  <c r="FH11" i="8" s="1"/>
  <c r="FI11" i="8" s="1"/>
  <c r="P10" i="6"/>
  <c r="FA11" i="8" s="1"/>
  <c r="FB11" i="8" s="1"/>
  <c r="M10" i="6"/>
  <c r="EU11" i="8" s="1"/>
  <c r="EV11" i="8" s="1"/>
  <c r="J10" i="6"/>
  <c r="EN11" i="8" s="1"/>
  <c r="EO11" i="8" s="1"/>
  <c r="G10" i="6"/>
  <c r="EH11" i="8" s="1"/>
  <c r="EI11" i="8" s="1"/>
  <c r="D10" i="6"/>
  <c r="EB11" i="8" s="1"/>
  <c r="EC11" i="8" s="1"/>
  <c r="V9" i="6"/>
  <c r="FN10" i="8" s="1"/>
  <c r="FO10" i="8" s="1"/>
  <c r="S9" i="6"/>
  <c r="FH10" i="8" s="1"/>
  <c r="FI10" i="8" s="1"/>
  <c r="P9" i="6"/>
  <c r="FA10" i="8" s="1"/>
  <c r="FB10" i="8" s="1"/>
  <c r="M9" i="6"/>
  <c r="EU10" i="8" s="1"/>
  <c r="EV10" i="8" s="1"/>
  <c r="J9" i="6"/>
  <c r="EN10" i="8" s="1"/>
  <c r="EO10" i="8" s="1"/>
  <c r="G9" i="6"/>
  <c r="EH10" i="8" s="1"/>
  <c r="EI10" i="8" s="1"/>
  <c r="D9" i="6"/>
  <c r="EB10" i="8" s="1"/>
  <c r="EC10" i="8" s="1"/>
  <c r="V8" i="6"/>
  <c r="FN9" i="8" s="1"/>
  <c r="FO9" i="8" s="1"/>
  <c r="S8" i="6"/>
  <c r="FH9" i="8" s="1"/>
  <c r="FI9" i="8" s="1"/>
  <c r="P8" i="6"/>
  <c r="FA9" i="8" s="1"/>
  <c r="FB9" i="8" s="1"/>
  <c r="M8" i="6"/>
  <c r="EU9" i="8" s="1"/>
  <c r="EV9" i="8" s="1"/>
  <c r="J8" i="6"/>
  <c r="EN9" i="8" s="1"/>
  <c r="EO9" i="8" s="1"/>
  <c r="G8" i="6"/>
  <c r="EH9" i="8" s="1"/>
  <c r="EI9" i="8" s="1"/>
  <c r="D8" i="6"/>
  <c r="EB9" i="8" s="1"/>
  <c r="EC9" i="8" s="1"/>
  <c r="V7" i="6"/>
  <c r="FN8" i="8" s="1"/>
  <c r="FO8" i="8" s="1"/>
  <c r="FH8" i="8"/>
  <c r="FI8" i="8" s="1"/>
  <c r="FA8" i="8"/>
  <c r="FB8" i="8" s="1"/>
  <c r="EU8" i="8"/>
  <c r="EV8" i="8" s="1"/>
  <c r="EN8" i="8"/>
  <c r="EO8" i="8" s="1"/>
  <c r="G7" i="6"/>
  <c r="EH8" i="8" s="1"/>
  <c r="D7" i="6"/>
  <c r="EB8" i="8" s="1"/>
  <c r="EC8" i="8" s="1"/>
  <c r="AN35" i="5"/>
  <c r="AO35" i="5" s="1"/>
  <c r="DW36" i="8" s="1"/>
  <c r="DX36" i="8" s="1"/>
  <c r="AM35" i="5"/>
  <c r="AI35" i="5"/>
  <c r="AH35" i="5"/>
  <c r="AD35" i="5"/>
  <c r="AC35" i="5"/>
  <c r="Y35" i="5"/>
  <c r="X35" i="5"/>
  <c r="T35" i="5"/>
  <c r="S35" i="5"/>
  <c r="O35" i="5"/>
  <c r="N35" i="5"/>
  <c r="J35" i="5"/>
  <c r="I35" i="5"/>
  <c r="E35" i="5"/>
  <c r="D35" i="5"/>
  <c r="AN34" i="5"/>
  <c r="AM34" i="5"/>
  <c r="AI34" i="5"/>
  <c r="AH34" i="5"/>
  <c r="AD34" i="5"/>
  <c r="AC34" i="5"/>
  <c r="Y34" i="5"/>
  <c r="X34" i="5"/>
  <c r="T34" i="5"/>
  <c r="S34" i="5"/>
  <c r="O34" i="5"/>
  <c r="N34" i="5"/>
  <c r="J34" i="5"/>
  <c r="I34" i="5"/>
  <c r="E34" i="5"/>
  <c r="D34" i="5"/>
  <c r="AN33" i="5"/>
  <c r="AM33" i="5"/>
  <c r="AI33" i="5"/>
  <c r="AH33" i="5"/>
  <c r="AD33" i="5"/>
  <c r="AC33" i="5"/>
  <c r="Y33" i="5"/>
  <c r="X33" i="5"/>
  <c r="T33" i="5"/>
  <c r="S33" i="5"/>
  <c r="O33" i="5"/>
  <c r="N33" i="5"/>
  <c r="J33" i="5"/>
  <c r="I33" i="5"/>
  <c r="E33" i="5"/>
  <c r="D33" i="5"/>
  <c r="AN32" i="5"/>
  <c r="AM32" i="5"/>
  <c r="AI32" i="5"/>
  <c r="AH32" i="5"/>
  <c r="AD32" i="5"/>
  <c r="AC32" i="5"/>
  <c r="Y32" i="5"/>
  <c r="X32" i="5"/>
  <c r="T32" i="5"/>
  <c r="S32" i="5"/>
  <c r="O32" i="5"/>
  <c r="N32" i="5"/>
  <c r="J32" i="5"/>
  <c r="I32" i="5"/>
  <c r="E32" i="5"/>
  <c r="D32" i="5"/>
  <c r="AN31" i="5"/>
  <c r="AM31" i="5"/>
  <c r="AI31" i="5"/>
  <c r="AH31" i="5"/>
  <c r="AD31" i="5"/>
  <c r="AC31" i="5"/>
  <c r="Y31" i="5"/>
  <c r="X31" i="5"/>
  <c r="Z31" i="5" s="1"/>
  <c r="DM32" i="8" s="1"/>
  <c r="DN32" i="8" s="1"/>
  <c r="T31" i="5"/>
  <c r="S31" i="5"/>
  <c r="O31" i="5"/>
  <c r="N31" i="5"/>
  <c r="P31" i="5" s="1"/>
  <c r="DF32" i="8" s="1"/>
  <c r="DG32" i="8" s="1"/>
  <c r="J31" i="5"/>
  <c r="I31" i="5"/>
  <c r="K31" i="5" s="1"/>
  <c r="DC32" i="8" s="1"/>
  <c r="DD32" i="8" s="1"/>
  <c r="E31" i="5"/>
  <c r="D31" i="5"/>
  <c r="F31" i="5" s="1"/>
  <c r="CZ32" i="8" s="1"/>
  <c r="DA32" i="8" s="1"/>
  <c r="AN30" i="5"/>
  <c r="AM30" i="5"/>
  <c r="AI30" i="5"/>
  <c r="AH30" i="5"/>
  <c r="AD30" i="5"/>
  <c r="AC30" i="5"/>
  <c r="Y30" i="5"/>
  <c r="X30" i="5"/>
  <c r="Z30" i="5" s="1"/>
  <c r="DM31" i="8" s="1"/>
  <c r="DN31" i="8" s="1"/>
  <c r="T30" i="5"/>
  <c r="S30" i="5"/>
  <c r="O30" i="5"/>
  <c r="N30" i="5"/>
  <c r="P30" i="5" s="1"/>
  <c r="DF31" i="8" s="1"/>
  <c r="DG31" i="8" s="1"/>
  <c r="J30" i="5"/>
  <c r="I30" i="5"/>
  <c r="K30" i="5" s="1"/>
  <c r="DC31" i="8" s="1"/>
  <c r="DD31" i="8" s="1"/>
  <c r="E30" i="5"/>
  <c r="D30" i="5"/>
  <c r="F30" i="5" s="1"/>
  <c r="CZ31" i="8" s="1"/>
  <c r="DA31" i="8" s="1"/>
  <c r="AN29" i="5"/>
  <c r="AM29" i="5"/>
  <c r="AI29" i="5"/>
  <c r="AH29" i="5"/>
  <c r="AD29" i="5"/>
  <c r="AC29" i="5"/>
  <c r="Y29" i="5"/>
  <c r="X29" i="5"/>
  <c r="Z29" i="5" s="1"/>
  <c r="DM30" i="8" s="1"/>
  <c r="DN30" i="8" s="1"/>
  <c r="T29" i="5"/>
  <c r="S29" i="5"/>
  <c r="O29" i="5"/>
  <c r="N29" i="5"/>
  <c r="P29" i="5" s="1"/>
  <c r="DF30" i="8" s="1"/>
  <c r="DG30" i="8" s="1"/>
  <c r="J29" i="5"/>
  <c r="I29" i="5"/>
  <c r="E29" i="5"/>
  <c r="D29" i="5"/>
  <c r="F29" i="5" s="1"/>
  <c r="CZ30" i="8" s="1"/>
  <c r="DA30" i="8" s="1"/>
  <c r="AN28" i="5"/>
  <c r="AM28" i="5"/>
  <c r="AI28" i="5"/>
  <c r="AH28" i="5"/>
  <c r="AD28" i="5"/>
  <c r="AC28" i="5"/>
  <c r="Y28" i="5"/>
  <c r="X28" i="5"/>
  <c r="Z28" i="5" s="1"/>
  <c r="DM29" i="8" s="1"/>
  <c r="DN29" i="8" s="1"/>
  <c r="T28" i="5"/>
  <c r="S28" i="5"/>
  <c r="O28" i="5"/>
  <c r="N28" i="5"/>
  <c r="P28" i="5" s="1"/>
  <c r="DF29" i="8" s="1"/>
  <c r="DG29" i="8" s="1"/>
  <c r="J28" i="5"/>
  <c r="I28" i="5"/>
  <c r="E28" i="5"/>
  <c r="D28" i="5"/>
  <c r="F28" i="5" s="1"/>
  <c r="CZ29" i="8" s="1"/>
  <c r="DA29" i="8" s="1"/>
  <c r="AN27" i="5"/>
  <c r="AM27" i="5"/>
  <c r="AI27" i="5"/>
  <c r="AH27" i="5"/>
  <c r="AD27" i="5"/>
  <c r="AC27" i="5"/>
  <c r="Y27" i="5"/>
  <c r="X27" i="5"/>
  <c r="Z27" i="5" s="1"/>
  <c r="DM28" i="8" s="1"/>
  <c r="DN28" i="8" s="1"/>
  <c r="T27" i="5"/>
  <c r="S27" i="5"/>
  <c r="O27" i="5"/>
  <c r="N27" i="5"/>
  <c r="P27" i="5" s="1"/>
  <c r="DF28" i="8" s="1"/>
  <c r="DG28" i="8" s="1"/>
  <c r="J27" i="5"/>
  <c r="I27" i="5"/>
  <c r="K27" i="5" s="1"/>
  <c r="DC28" i="8" s="1"/>
  <c r="DD28" i="8" s="1"/>
  <c r="E27" i="5"/>
  <c r="D27" i="5"/>
  <c r="F27" i="5" s="1"/>
  <c r="CZ28" i="8" s="1"/>
  <c r="DA28" i="8" s="1"/>
  <c r="AN26" i="5"/>
  <c r="AM26" i="5"/>
  <c r="AI26" i="5"/>
  <c r="AH26" i="5"/>
  <c r="AD26" i="5"/>
  <c r="AC26" i="5"/>
  <c r="Y26" i="5"/>
  <c r="X26" i="5"/>
  <c r="Z26" i="5" s="1"/>
  <c r="DM27" i="8" s="1"/>
  <c r="DN27" i="8" s="1"/>
  <c r="T26" i="5"/>
  <c r="S26" i="5"/>
  <c r="O26" i="5"/>
  <c r="N26" i="5"/>
  <c r="P26" i="5" s="1"/>
  <c r="DF27" i="8" s="1"/>
  <c r="DG27" i="8" s="1"/>
  <c r="J26" i="5"/>
  <c r="I26" i="5"/>
  <c r="K26" i="5" s="1"/>
  <c r="DC27" i="8" s="1"/>
  <c r="DD27" i="8" s="1"/>
  <c r="E26" i="5"/>
  <c r="D26" i="5"/>
  <c r="F26" i="5" s="1"/>
  <c r="CZ27" i="8" s="1"/>
  <c r="DA27" i="8" s="1"/>
  <c r="AN25" i="5"/>
  <c r="AM25" i="5"/>
  <c r="AI25" i="5"/>
  <c r="AH25" i="5"/>
  <c r="AD25" i="5"/>
  <c r="AC25" i="5"/>
  <c r="Y25" i="5"/>
  <c r="X25" i="5"/>
  <c r="T25" i="5"/>
  <c r="S25" i="5"/>
  <c r="O25" i="5"/>
  <c r="N25" i="5"/>
  <c r="J25" i="5"/>
  <c r="I25" i="5"/>
  <c r="K25" i="5" s="1"/>
  <c r="DC26" i="8" s="1"/>
  <c r="DD26" i="8" s="1"/>
  <c r="E25" i="5"/>
  <c r="D25" i="5"/>
  <c r="AN24" i="5"/>
  <c r="AM24" i="5"/>
  <c r="AI24" i="5"/>
  <c r="AH24" i="5"/>
  <c r="AD24" i="5"/>
  <c r="AC24" i="5"/>
  <c r="Y24" i="5"/>
  <c r="X24" i="5"/>
  <c r="T24" i="5"/>
  <c r="S24" i="5"/>
  <c r="O24" i="5"/>
  <c r="N24" i="5"/>
  <c r="J24" i="5"/>
  <c r="I24" i="5"/>
  <c r="K24" i="5" s="1"/>
  <c r="DC25" i="8" s="1"/>
  <c r="DD25" i="8" s="1"/>
  <c r="E24" i="5"/>
  <c r="D24" i="5"/>
  <c r="AN23" i="5"/>
  <c r="AM23" i="5"/>
  <c r="AI23" i="5"/>
  <c r="AH23" i="5"/>
  <c r="AD23" i="5"/>
  <c r="AC23" i="5"/>
  <c r="Y23" i="5"/>
  <c r="X23" i="5"/>
  <c r="T23" i="5"/>
  <c r="S23" i="5"/>
  <c r="O23" i="5"/>
  <c r="N23" i="5"/>
  <c r="J23" i="5"/>
  <c r="I23" i="5"/>
  <c r="E23" i="5"/>
  <c r="D23" i="5"/>
  <c r="AN22" i="5"/>
  <c r="AM22" i="5"/>
  <c r="AI22" i="5"/>
  <c r="AH22" i="5"/>
  <c r="AD22" i="5"/>
  <c r="AC22" i="5"/>
  <c r="Y22" i="5"/>
  <c r="X22" i="5"/>
  <c r="T22" i="5"/>
  <c r="S22" i="5"/>
  <c r="O22" i="5"/>
  <c r="N22" i="5"/>
  <c r="J22" i="5"/>
  <c r="I22" i="5"/>
  <c r="E22" i="5"/>
  <c r="D22" i="5"/>
  <c r="AN21" i="5"/>
  <c r="AM21" i="5"/>
  <c r="AI21" i="5"/>
  <c r="AH21" i="5"/>
  <c r="AD21" i="5"/>
  <c r="AC21" i="5"/>
  <c r="Y21" i="5"/>
  <c r="X21" i="5"/>
  <c r="T21" i="5"/>
  <c r="S21" i="5"/>
  <c r="O21" i="5"/>
  <c r="N21" i="5"/>
  <c r="J21" i="5"/>
  <c r="I21" i="5"/>
  <c r="E21" i="5"/>
  <c r="D21" i="5"/>
  <c r="AN20" i="5"/>
  <c r="AM20" i="5"/>
  <c r="AI20" i="5"/>
  <c r="AH20" i="5"/>
  <c r="AD20" i="5"/>
  <c r="AC20" i="5"/>
  <c r="Y20" i="5"/>
  <c r="X20" i="5"/>
  <c r="T20" i="5"/>
  <c r="S20" i="5"/>
  <c r="O20" i="5"/>
  <c r="N20" i="5"/>
  <c r="J20" i="5"/>
  <c r="I20" i="5"/>
  <c r="E20" i="5"/>
  <c r="D20" i="5"/>
  <c r="AN19" i="5"/>
  <c r="AM19" i="5"/>
  <c r="AI19" i="5"/>
  <c r="AH19" i="5"/>
  <c r="AD19" i="5"/>
  <c r="AC19" i="5"/>
  <c r="Y19" i="5"/>
  <c r="X19" i="5"/>
  <c r="T19" i="5"/>
  <c r="S19" i="5"/>
  <c r="O19" i="5"/>
  <c r="N19" i="5"/>
  <c r="J19" i="5"/>
  <c r="I19" i="5"/>
  <c r="E19" i="5"/>
  <c r="D19" i="5"/>
  <c r="AN18" i="5"/>
  <c r="AM18" i="5"/>
  <c r="AI18" i="5"/>
  <c r="AH18" i="5"/>
  <c r="AD18" i="5"/>
  <c r="AC18" i="5"/>
  <c r="Y18" i="5"/>
  <c r="X18" i="5"/>
  <c r="T18" i="5"/>
  <c r="S18" i="5"/>
  <c r="O18" i="5"/>
  <c r="N18" i="5"/>
  <c r="J18" i="5"/>
  <c r="I18" i="5"/>
  <c r="E18" i="5"/>
  <c r="D18" i="5"/>
  <c r="AN17" i="5"/>
  <c r="AM17" i="5"/>
  <c r="AI17" i="5"/>
  <c r="AH17" i="5"/>
  <c r="AD17" i="5"/>
  <c r="AC17" i="5"/>
  <c r="Y17" i="5"/>
  <c r="X17" i="5"/>
  <c r="T17" i="5"/>
  <c r="S17" i="5"/>
  <c r="O17" i="5"/>
  <c r="N17" i="5"/>
  <c r="J17" i="5"/>
  <c r="I17" i="5"/>
  <c r="E17" i="5"/>
  <c r="D17" i="5"/>
  <c r="AN16" i="5"/>
  <c r="AM16" i="5"/>
  <c r="AI16" i="5"/>
  <c r="AH16" i="5"/>
  <c r="AD16" i="5"/>
  <c r="AC16" i="5"/>
  <c r="Y16" i="5"/>
  <c r="X16" i="5"/>
  <c r="T16" i="5"/>
  <c r="S16" i="5"/>
  <c r="O16" i="5"/>
  <c r="N16" i="5"/>
  <c r="J16" i="5"/>
  <c r="I16" i="5"/>
  <c r="E16" i="5"/>
  <c r="D16" i="5"/>
  <c r="AN15" i="5"/>
  <c r="AM15" i="5"/>
  <c r="AI15" i="5"/>
  <c r="AH15" i="5"/>
  <c r="AD15" i="5"/>
  <c r="AC15" i="5"/>
  <c r="Y15" i="5"/>
  <c r="X15" i="5"/>
  <c r="Z15" i="5" s="1"/>
  <c r="DM16" i="8" s="1"/>
  <c r="DN16" i="8" s="1"/>
  <c r="T15" i="5"/>
  <c r="S15" i="5"/>
  <c r="O15" i="5"/>
  <c r="N15" i="5"/>
  <c r="P15" i="5" s="1"/>
  <c r="DF16" i="8" s="1"/>
  <c r="DG16" i="8" s="1"/>
  <c r="J15" i="5"/>
  <c r="I15" i="5"/>
  <c r="K15" i="5" s="1"/>
  <c r="DC16" i="8" s="1"/>
  <c r="DD16" i="8" s="1"/>
  <c r="E15" i="5"/>
  <c r="D15" i="5"/>
  <c r="AN14" i="5"/>
  <c r="AM14" i="5"/>
  <c r="AI14" i="5"/>
  <c r="AH14" i="5"/>
  <c r="AD14" i="5"/>
  <c r="AC14" i="5"/>
  <c r="Y14" i="5"/>
  <c r="X14" i="5"/>
  <c r="Z14" i="5" s="1"/>
  <c r="DM15" i="8" s="1"/>
  <c r="DN15" i="8" s="1"/>
  <c r="T14" i="5"/>
  <c r="S14" i="5"/>
  <c r="O14" i="5"/>
  <c r="N14" i="5"/>
  <c r="P14" i="5" s="1"/>
  <c r="DF15" i="8" s="1"/>
  <c r="DG15" i="8" s="1"/>
  <c r="J14" i="5"/>
  <c r="I14" i="5"/>
  <c r="K14" i="5" s="1"/>
  <c r="DC15" i="8" s="1"/>
  <c r="DD15" i="8" s="1"/>
  <c r="E14" i="5"/>
  <c r="D14" i="5"/>
  <c r="F14" i="5" s="1"/>
  <c r="CZ15" i="8" s="1"/>
  <c r="DA15" i="8" s="1"/>
  <c r="AN13" i="5"/>
  <c r="AM13" i="5"/>
  <c r="AI13" i="5"/>
  <c r="AH13" i="5"/>
  <c r="AD13" i="5"/>
  <c r="AC13" i="5"/>
  <c r="Y13" i="5"/>
  <c r="X13" i="5"/>
  <c r="Z13" i="5" s="1"/>
  <c r="DM14" i="8" s="1"/>
  <c r="DN14" i="8" s="1"/>
  <c r="T13" i="5"/>
  <c r="S13" i="5"/>
  <c r="O13" i="5"/>
  <c r="N13" i="5"/>
  <c r="P13" i="5" s="1"/>
  <c r="DF14" i="8" s="1"/>
  <c r="DG14" i="8" s="1"/>
  <c r="J13" i="5"/>
  <c r="I13" i="5"/>
  <c r="E13" i="5"/>
  <c r="D13" i="5"/>
  <c r="F13" i="5" s="1"/>
  <c r="CZ14" i="8" s="1"/>
  <c r="DA14" i="8" s="1"/>
  <c r="AN12" i="5"/>
  <c r="AM12" i="5"/>
  <c r="AI12" i="5"/>
  <c r="AH12" i="5"/>
  <c r="AD12" i="5"/>
  <c r="AC12" i="5"/>
  <c r="Y12" i="5"/>
  <c r="X12" i="5"/>
  <c r="Z12" i="5" s="1"/>
  <c r="DM13" i="8" s="1"/>
  <c r="DN13" i="8" s="1"/>
  <c r="T12" i="5"/>
  <c r="S12" i="5"/>
  <c r="O12" i="5"/>
  <c r="N12" i="5"/>
  <c r="P12" i="5" s="1"/>
  <c r="DF13" i="8" s="1"/>
  <c r="DG13" i="8" s="1"/>
  <c r="J12" i="5"/>
  <c r="I12" i="5"/>
  <c r="E12" i="5"/>
  <c r="D12" i="5"/>
  <c r="F12" i="5" s="1"/>
  <c r="CZ13" i="8" s="1"/>
  <c r="DA13" i="8" s="1"/>
  <c r="AN11" i="5"/>
  <c r="AM11" i="5"/>
  <c r="AI11" i="5"/>
  <c r="AH11" i="5"/>
  <c r="AD11" i="5"/>
  <c r="AC11" i="5"/>
  <c r="Y11" i="5"/>
  <c r="X11" i="5"/>
  <c r="Z11" i="5" s="1"/>
  <c r="DM12" i="8" s="1"/>
  <c r="DN12" i="8" s="1"/>
  <c r="T11" i="5"/>
  <c r="S11" i="5"/>
  <c r="O11" i="5"/>
  <c r="N11" i="5"/>
  <c r="P11" i="5" s="1"/>
  <c r="DF12" i="8" s="1"/>
  <c r="DG12" i="8" s="1"/>
  <c r="J11" i="5"/>
  <c r="I11" i="5"/>
  <c r="K11" i="5" s="1"/>
  <c r="DC12" i="8" s="1"/>
  <c r="DD12" i="8" s="1"/>
  <c r="E11" i="5"/>
  <c r="D11" i="5"/>
  <c r="F11" i="5" s="1"/>
  <c r="CZ12" i="8" s="1"/>
  <c r="DA12" i="8" s="1"/>
  <c r="AN10" i="5"/>
  <c r="AM10" i="5"/>
  <c r="AI10" i="5"/>
  <c r="AH10" i="5"/>
  <c r="AD10" i="5"/>
  <c r="AC10" i="5"/>
  <c r="Y10" i="5"/>
  <c r="X10" i="5"/>
  <c r="Z10" i="5" s="1"/>
  <c r="DM11" i="8" s="1"/>
  <c r="DN11" i="8" s="1"/>
  <c r="T10" i="5"/>
  <c r="S10" i="5"/>
  <c r="O10" i="5"/>
  <c r="N10" i="5"/>
  <c r="P10" i="5" s="1"/>
  <c r="DF11" i="8" s="1"/>
  <c r="DG11" i="8" s="1"/>
  <c r="J10" i="5"/>
  <c r="I10" i="5"/>
  <c r="K10" i="5" s="1"/>
  <c r="DC11" i="8" s="1"/>
  <c r="DD11" i="8" s="1"/>
  <c r="E10" i="5"/>
  <c r="D10" i="5"/>
  <c r="F10" i="5" s="1"/>
  <c r="CZ11" i="8" s="1"/>
  <c r="DA11" i="8" s="1"/>
  <c r="AN9" i="5"/>
  <c r="AM9" i="5"/>
  <c r="AI9" i="5"/>
  <c r="AH9" i="5"/>
  <c r="AD9" i="5"/>
  <c r="AC9" i="5"/>
  <c r="Y9" i="5"/>
  <c r="X9" i="5"/>
  <c r="T9" i="5"/>
  <c r="S9" i="5"/>
  <c r="O9" i="5"/>
  <c r="N9" i="5"/>
  <c r="J9" i="5"/>
  <c r="I9" i="5"/>
  <c r="K9" i="5" s="1"/>
  <c r="DC10" i="8" s="1"/>
  <c r="DD10" i="8" s="1"/>
  <c r="E9" i="5"/>
  <c r="D9" i="5"/>
  <c r="AN8" i="5"/>
  <c r="AM8" i="5"/>
  <c r="AI8" i="5"/>
  <c r="AH8" i="5"/>
  <c r="AD8" i="5"/>
  <c r="AC8" i="5"/>
  <c r="Y8" i="5"/>
  <c r="X8" i="5"/>
  <c r="T8" i="5"/>
  <c r="S8" i="5"/>
  <c r="O8" i="5"/>
  <c r="N8" i="5"/>
  <c r="J8" i="5"/>
  <c r="I8" i="5"/>
  <c r="K8" i="5" s="1"/>
  <c r="DC9" i="8" s="1"/>
  <c r="DD9" i="8" s="1"/>
  <c r="E8" i="5"/>
  <c r="D8" i="5"/>
  <c r="AN7" i="5"/>
  <c r="AM7" i="5"/>
  <c r="AI7" i="5"/>
  <c r="AH7" i="5"/>
  <c r="AD7" i="5"/>
  <c r="AC7" i="5"/>
  <c r="Y7" i="5"/>
  <c r="X7" i="5"/>
  <c r="Z7" i="5" s="1"/>
  <c r="DM8" i="8" s="1"/>
  <c r="DN8" i="8" s="1"/>
  <c r="T7" i="5"/>
  <c r="S7" i="5"/>
  <c r="O7" i="5"/>
  <c r="N7" i="5"/>
  <c r="J7" i="5"/>
  <c r="I7" i="5"/>
  <c r="E7" i="5"/>
  <c r="D7" i="5"/>
  <c r="M35" i="4"/>
  <c r="CR36" i="8" s="1"/>
  <c r="CS36" i="8" s="1"/>
  <c r="J35" i="4"/>
  <c r="CL36" i="8" s="1"/>
  <c r="CM36" i="8" s="1"/>
  <c r="G35" i="4"/>
  <c r="CH36" i="8" s="1"/>
  <c r="CI36" i="8" s="1"/>
  <c r="D35" i="4"/>
  <c r="CE36" i="8" s="1"/>
  <c r="CF36" i="8" s="1"/>
  <c r="M34" i="4"/>
  <c r="CR35" i="8" s="1"/>
  <c r="CS35" i="8" s="1"/>
  <c r="J34" i="4"/>
  <c r="CL35" i="8" s="1"/>
  <c r="CM35" i="8" s="1"/>
  <c r="G34" i="4"/>
  <c r="CH35" i="8" s="1"/>
  <c r="CI35" i="8" s="1"/>
  <c r="D34" i="4"/>
  <c r="CE35" i="8" s="1"/>
  <c r="CF35" i="8" s="1"/>
  <c r="M33" i="4"/>
  <c r="CR34" i="8" s="1"/>
  <c r="CS34" i="8" s="1"/>
  <c r="J33" i="4"/>
  <c r="CL34" i="8" s="1"/>
  <c r="CM34" i="8" s="1"/>
  <c r="G33" i="4"/>
  <c r="CH34" i="8" s="1"/>
  <c r="CI34" i="8" s="1"/>
  <c r="D33" i="4"/>
  <c r="CE34" i="8" s="1"/>
  <c r="CF34" i="8" s="1"/>
  <c r="M32" i="4"/>
  <c r="CR33" i="8" s="1"/>
  <c r="CS33" i="8" s="1"/>
  <c r="J32" i="4"/>
  <c r="CL33" i="8" s="1"/>
  <c r="CM33" i="8" s="1"/>
  <c r="G32" i="4"/>
  <c r="CH33" i="8" s="1"/>
  <c r="CI33" i="8" s="1"/>
  <c r="D32" i="4"/>
  <c r="CE33" i="8" s="1"/>
  <c r="CF33" i="8" s="1"/>
  <c r="M31" i="4"/>
  <c r="CR32" i="8" s="1"/>
  <c r="CS32" i="8" s="1"/>
  <c r="J31" i="4"/>
  <c r="CL32" i="8" s="1"/>
  <c r="CM32" i="8" s="1"/>
  <c r="G31" i="4"/>
  <c r="CH32" i="8" s="1"/>
  <c r="CI32" i="8" s="1"/>
  <c r="D31" i="4"/>
  <c r="CE32" i="8" s="1"/>
  <c r="CF32" i="8" s="1"/>
  <c r="M30" i="4"/>
  <c r="CR31" i="8" s="1"/>
  <c r="CS31" i="8" s="1"/>
  <c r="J30" i="4"/>
  <c r="CL31" i="8" s="1"/>
  <c r="CM31" i="8" s="1"/>
  <c r="G30" i="4"/>
  <c r="CH31" i="8" s="1"/>
  <c r="CI31" i="8" s="1"/>
  <c r="D30" i="4"/>
  <c r="CE31" i="8" s="1"/>
  <c r="CF31" i="8" s="1"/>
  <c r="M29" i="4"/>
  <c r="CR30" i="8" s="1"/>
  <c r="CS30" i="8" s="1"/>
  <c r="J29" i="4"/>
  <c r="CL30" i="8" s="1"/>
  <c r="CM30" i="8" s="1"/>
  <c r="G29" i="4"/>
  <c r="CH30" i="8" s="1"/>
  <c r="CI30" i="8" s="1"/>
  <c r="D29" i="4"/>
  <c r="CE30" i="8" s="1"/>
  <c r="CF30" i="8" s="1"/>
  <c r="M28" i="4"/>
  <c r="CR29" i="8" s="1"/>
  <c r="CS29" i="8" s="1"/>
  <c r="J28" i="4"/>
  <c r="CL29" i="8" s="1"/>
  <c r="CM29" i="8" s="1"/>
  <c r="G28" i="4"/>
  <c r="CH29" i="8" s="1"/>
  <c r="CI29" i="8" s="1"/>
  <c r="D28" i="4"/>
  <c r="CE29" i="8" s="1"/>
  <c r="CF29" i="8" s="1"/>
  <c r="M27" i="4"/>
  <c r="CR28" i="8" s="1"/>
  <c r="CS28" i="8" s="1"/>
  <c r="J27" i="4"/>
  <c r="CL28" i="8" s="1"/>
  <c r="CM28" i="8" s="1"/>
  <c r="G27" i="4"/>
  <c r="CH28" i="8" s="1"/>
  <c r="CI28" i="8" s="1"/>
  <c r="D27" i="4"/>
  <c r="CE28" i="8" s="1"/>
  <c r="CF28" i="8" s="1"/>
  <c r="M26" i="4"/>
  <c r="CR27" i="8" s="1"/>
  <c r="CS27" i="8" s="1"/>
  <c r="J26" i="4"/>
  <c r="CL27" i="8" s="1"/>
  <c r="G26" i="4"/>
  <c r="CH27" i="8" s="1"/>
  <c r="CI27" i="8" s="1"/>
  <c r="D26" i="4"/>
  <c r="CE27" i="8" s="1"/>
  <c r="CF27" i="8" s="1"/>
  <c r="M25" i="4"/>
  <c r="CR26" i="8" s="1"/>
  <c r="CS26" i="8" s="1"/>
  <c r="J25" i="4"/>
  <c r="CL26" i="8" s="1"/>
  <c r="CM26" i="8" s="1"/>
  <c r="G25" i="4"/>
  <c r="CH26" i="8" s="1"/>
  <c r="CI26" i="8" s="1"/>
  <c r="D25" i="4"/>
  <c r="CE26" i="8" s="1"/>
  <c r="CF26" i="8" s="1"/>
  <c r="M24" i="4"/>
  <c r="CR25" i="8" s="1"/>
  <c r="CS25" i="8" s="1"/>
  <c r="J24" i="4"/>
  <c r="CL25" i="8" s="1"/>
  <c r="CM25" i="8" s="1"/>
  <c r="G24" i="4"/>
  <c r="CH25" i="8" s="1"/>
  <c r="CI25" i="8" s="1"/>
  <c r="D24" i="4"/>
  <c r="CE25" i="8" s="1"/>
  <c r="CF25" i="8" s="1"/>
  <c r="M23" i="4"/>
  <c r="CR24" i="8" s="1"/>
  <c r="CS24" i="8" s="1"/>
  <c r="J23" i="4"/>
  <c r="CL24" i="8" s="1"/>
  <c r="CM24" i="8" s="1"/>
  <c r="G23" i="4"/>
  <c r="CH24" i="8" s="1"/>
  <c r="CI24" i="8" s="1"/>
  <c r="D23" i="4"/>
  <c r="CE24" i="8" s="1"/>
  <c r="CF24" i="8" s="1"/>
  <c r="M22" i="4"/>
  <c r="CR23" i="8" s="1"/>
  <c r="CS23" i="8" s="1"/>
  <c r="J22" i="4"/>
  <c r="CL23" i="8" s="1"/>
  <c r="CM23" i="8" s="1"/>
  <c r="G22" i="4"/>
  <c r="CH23" i="8" s="1"/>
  <c r="CI23" i="8" s="1"/>
  <c r="D22" i="4"/>
  <c r="CE23" i="8" s="1"/>
  <c r="CF23" i="8" s="1"/>
  <c r="M21" i="4"/>
  <c r="CR22" i="8" s="1"/>
  <c r="CS22" i="8" s="1"/>
  <c r="J21" i="4"/>
  <c r="CL22" i="8" s="1"/>
  <c r="CM22" i="8" s="1"/>
  <c r="G21" i="4"/>
  <c r="CH22" i="8" s="1"/>
  <c r="CI22" i="8" s="1"/>
  <c r="D21" i="4"/>
  <c r="CE22" i="8" s="1"/>
  <c r="CF22" i="8" s="1"/>
  <c r="M20" i="4"/>
  <c r="CR21" i="8" s="1"/>
  <c r="CS21" i="8" s="1"/>
  <c r="J20" i="4"/>
  <c r="CL21" i="8" s="1"/>
  <c r="CM21" i="8" s="1"/>
  <c r="G20" i="4"/>
  <c r="CH21" i="8" s="1"/>
  <c r="CI21" i="8" s="1"/>
  <c r="D20" i="4"/>
  <c r="CE21" i="8" s="1"/>
  <c r="CF21" i="8" s="1"/>
  <c r="M19" i="4"/>
  <c r="CR20" i="8" s="1"/>
  <c r="CS20" i="8" s="1"/>
  <c r="J19" i="4"/>
  <c r="CL20" i="8" s="1"/>
  <c r="CM20" i="8" s="1"/>
  <c r="G19" i="4"/>
  <c r="CH20" i="8" s="1"/>
  <c r="CI20" i="8" s="1"/>
  <c r="D19" i="4"/>
  <c r="CE20" i="8" s="1"/>
  <c r="CF20" i="8" s="1"/>
  <c r="M18" i="4"/>
  <c r="CR19" i="8" s="1"/>
  <c r="CS19" i="8" s="1"/>
  <c r="J18" i="4"/>
  <c r="CL19" i="8" s="1"/>
  <c r="CM19" i="8" s="1"/>
  <c r="G18" i="4"/>
  <c r="CH19" i="8" s="1"/>
  <c r="CI19" i="8" s="1"/>
  <c r="D18" i="4"/>
  <c r="CE19" i="8" s="1"/>
  <c r="CF19" i="8" s="1"/>
  <c r="M17" i="4"/>
  <c r="CR18" i="8" s="1"/>
  <c r="CS18" i="8" s="1"/>
  <c r="J17" i="4"/>
  <c r="CL18" i="8" s="1"/>
  <c r="CM18" i="8" s="1"/>
  <c r="G17" i="4"/>
  <c r="CH18" i="8" s="1"/>
  <c r="CI18" i="8" s="1"/>
  <c r="D17" i="4"/>
  <c r="CE18" i="8" s="1"/>
  <c r="CF18" i="8" s="1"/>
  <c r="M16" i="4"/>
  <c r="CR17" i="8" s="1"/>
  <c r="CS17" i="8" s="1"/>
  <c r="J16" i="4"/>
  <c r="CL17" i="8" s="1"/>
  <c r="CM17" i="8" s="1"/>
  <c r="G16" i="4"/>
  <c r="CH17" i="8" s="1"/>
  <c r="CI17" i="8" s="1"/>
  <c r="D16" i="4"/>
  <c r="CE17" i="8" s="1"/>
  <c r="CF17" i="8" s="1"/>
  <c r="M15" i="4"/>
  <c r="CR16" i="8" s="1"/>
  <c r="CS16" i="8" s="1"/>
  <c r="J15" i="4"/>
  <c r="CL16" i="8" s="1"/>
  <c r="CM16" i="8" s="1"/>
  <c r="G15" i="4"/>
  <c r="CH16" i="8" s="1"/>
  <c r="CI16" i="8" s="1"/>
  <c r="D15" i="4"/>
  <c r="CE16" i="8" s="1"/>
  <c r="CF16" i="8" s="1"/>
  <c r="M14" i="4"/>
  <c r="CR15" i="8" s="1"/>
  <c r="CS15" i="8" s="1"/>
  <c r="J14" i="4"/>
  <c r="CL15" i="8" s="1"/>
  <c r="CM15" i="8" s="1"/>
  <c r="G14" i="4"/>
  <c r="CH15" i="8" s="1"/>
  <c r="CI15" i="8" s="1"/>
  <c r="D14" i="4"/>
  <c r="CE15" i="8" s="1"/>
  <c r="CF15" i="8" s="1"/>
  <c r="M13" i="4"/>
  <c r="CR14" i="8" s="1"/>
  <c r="CS14" i="8" s="1"/>
  <c r="J13" i="4"/>
  <c r="CL14" i="8" s="1"/>
  <c r="CM14" i="8" s="1"/>
  <c r="G13" i="4"/>
  <c r="CH14" i="8" s="1"/>
  <c r="CI14" i="8" s="1"/>
  <c r="D13" i="4"/>
  <c r="CE14" i="8" s="1"/>
  <c r="CF14" i="8" s="1"/>
  <c r="M12" i="4"/>
  <c r="CR13" i="8" s="1"/>
  <c r="CS13" i="8" s="1"/>
  <c r="J12" i="4"/>
  <c r="CL13" i="8" s="1"/>
  <c r="CM13" i="8" s="1"/>
  <c r="G12" i="4"/>
  <c r="CH13" i="8" s="1"/>
  <c r="CI13" i="8" s="1"/>
  <c r="D12" i="4"/>
  <c r="CE13" i="8" s="1"/>
  <c r="CF13" i="8" s="1"/>
  <c r="M11" i="4"/>
  <c r="CR12" i="8" s="1"/>
  <c r="CS12" i="8" s="1"/>
  <c r="J11" i="4"/>
  <c r="CL12" i="8" s="1"/>
  <c r="CM12" i="8" s="1"/>
  <c r="G11" i="4"/>
  <c r="CH12" i="8" s="1"/>
  <c r="CI12" i="8" s="1"/>
  <c r="D11" i="4"/>
  <c r="CE12" i="8" s="1"/>
  <c r="CF12" i="8" s="1"/>
  <c r="M10" i="4"/>
  <c r="CR11" i="8" s="1"/>
  <c r="CS11" i="8" s="1"/>
  <c r="J10" i="4"/>
  <c r="CL11" i="8" s="1"/>
  <c r="CM11" i="8" s="1"/>
  <c r="G10" i="4"/>
  <c r="CH11" i="8" s="1"/>
  <c r="CI11" i="8" s="1"/>
  <c r="D10" i="4"/>
  <c r="CE11" i="8" s="1"/>
  <c r="CF11" i="8" s="1"/>
  <c r="M9" i="4"/>
  <c r="CR10" i="8" s="1"/>
  <c r="CS10" i="8" s="1"/>
  <c r="J9" i="4"/>
  <c r="CL10" i="8" s="1"/>
  <c r="CM10" i="8" s="1"/>
  <c r="G9" i="4"/>
  <c r="CH10" i="8" s="1"/>
  <c r="CI10" i="8" s="1"/>
  <c r="D9" i="4"/>
  <c r="CE10" i="8" s="1"/>
  <c r="CF10" i="8" s="1"/>
  <c r="M8" i="4"/>
  <c r="CR9" i="8" s="1"/>
  <c r="CS9" i="8" s="1"/>
  <c r="J8" i="4"/>
  <c r="CL9" i="8" s="1"/>
  <c r="CM9" i="8" s="1"/>
  <c r="G8" i="4"/>
  <c r="CH9" i="8" s="1"/>
  <c r="CI9" i="8" s="1"/>
  <c r="D8" i="4"/>
  <c r="CE9" i="8" s="1"/>
  <c r="CF9" i="8" s="1"/>
  <c r="M7" i="4"/>
  <c r="CR8" i="8" s="1"/>
  <c r="CS8" i="8" s="1"/>
  <c r="J7" i="4"/>
  <c r="CL8" i="8" s="1"/>
  <c r="G7" i="4"/>
  <c r="CH8" i="8" s="1"/>
  <c r="CI8" i="8" s="1"/>
  <c r="D7" i="4"/>
  <c r="CE8" i="8" s="1"/>
  <c r="CF8" i="8" s="1"/>
  <c r="J35" i="3"/>
  <c r="BX36" i="8" s="1"/>
  <c r="G35" i="3"/>
  <c r="BQ36" i="8" s="1"/>
  <c r="D35" i="3"/>
  <c r="BK36" i="8" s="1"/>
  <c r="BL36" i="8" s="1"/>
  <c r="J34" i="3"/>
  <c r="BX35" i="8" s="1"/>
  <c r="G34" i="3"/>
  <c r="BQ35" i="8" s="1"/>
  <c r="D34" i="3"/>
  <c r="BK35" i="8" s="1"/>
  <c r="BL35" i="8" s="1"/>
  <c r="J33" i="3"/>
  <c r="BX34" i="8" s="1"/>
  <c r="G33" i="3"/>
  <c r="BQ34" i="8" s="1"/>
  <c r="D33" i="3"/>
  <c r="BK34" i="8" s="1"/>
  <c r="BL34" i="8" s="1"/>
  <c r="J32" i="3"/>
  <c r="BX33" i="8" s="1"/>
  <c r="G32" i="3"/>
  <c r="BQ33" i="8" s="1"/>
  <c r="D32" i="3"/>
  <c r="BK33" i="8" s="1"/>
  <c r="BL33" i="8" s="1"/>
  <c r="J31" i="3"/>
  <c r="BX32" i="8" s="1"/>
  <c r="G31" i="3"/>
  <c r="BQ32" i="8" s="1"/>
  <c r="D31" i="3"/>
  <c r="BK32" i="8" s="1"/>
  <c r="BL32" i="8" s="1"/>
  <c r="J30" i="3"/>
  <c r="BX31" i="8" s="1"/>
  <c r="G30" i="3"/>
  <c r="BQ31" i="8" s="1"/>
  <c r="D30" i="3"/>
  <c r="BK31" i="8" s="1"/>
  <c r="BL31" i="8" s="1"/>
  <c r="J29" i="3"/>
  <c r="BX30" i="8" s="1"/>
  <c r="G29" i="3"/>
  <c r="BQ30" i="8" s="1"/>
  <c r="D29" i="3"/>
  <c r="BK30" i="8" s="1"/>
  <c r="BL30" i="8" s="1"/>
  <c r="J28" i="3"/>
  <c r="BX29" i="8" s="1"/>
  <c r="G28" i="3"/>
  <c r="BQ29" i="8" s="1"/>
  <c r="D28" i="3"/>
  <c r="BK29" i="8" s="1"/>
  <c r="BL29" i="8" s="1"/>
  <c r="J27" i="3"/>
  <c r="BX28" i="8" s="1"/>
  <c r="G27" i="3"/>
  <c r="BQ28" i="8" s="1"/>
  <c r="D27" i="3"/>
  <c r="BK28" i="8" s="1"/>
  <c r="BL28" i="8" s="1"/>
  <c r="J26" i="3"/>
  <c r="BX27" i="8" s="1"/>
  <c r="G26" i="3"/>
  <c r="BQ27" i="8" s="1"/>
  <c r="D26" i="3"/>
  <c r="BK27" i="8" s="1"/>
  <c r="BL27" i="8" s="1"/>
  <c r="J25" i="3"/>
  <c r="BX26" i="8" s="1"/>
  <c r="G25" i="3"/>
  <c r="BQ26" i="8" s="1"/>
  <c r="D25" i="3"/>
  <c r="BK26" i="8" s="1"/>
  <c r="BL26" i="8" s="1"/>
  <c r="J24" i="3"/>
  <c r="BX25" i="8" s="1"/>
  <c r="G24" i="3"/>
  <c r="BQ25" i="8" s="1"/>
  <c r="D24" i="3"/>
  <c r="BK25" i="8" s="1"/>
  <c r="BL25" i="8" s="1"/>
  <c r="J23" i="3"/>
  <c r="BX24" i="8" s="1"/>
  <c r="G23" i="3"/>
  <c r="BQ24" i="8" s="1"/>
  <c r="D23" i="3"/>
  <c r="BK24" i="8" s="1"/>
  <c r="BL24" i="8" s="1"/>
  <c r="J22" i="3"/>
  <c r="BX23" i="8" s="1"/>
  <c r="G22" i="3"/>
  <c r="BQ23" i="8" s="1"/>
  <c r="D22" i="3"/>
  <c r="BK23" i="8" s="1"/>
  <c r="BL23" i="8" s="1"/>
  <c r="J21" i="3"/>
  <c r="BX22" i="8" s="1"/>
  <c r="G21" i="3"/>
  <c r="BQ22" i="8" s="1"/>
  <c r="D21" i="3"/>
  <c r="BK22" i="8" s="1"/>
  <c r="BL22" i="8" s="1"/>
  <c r="J20" i="3"/>
  <c r="BX21" i="8" s="1"/>
  <c r="G20" i="3"/>
  <c r="BQ21" i="8" s="1"/>
  <c r="D20" i="3"/>
  <c r="BK21" i="8" s="1"/>
  <c r="BL21" i="8" s="1"/>
  <c r="J19" i="3"/>
  <c r="BX20" i="8" s="1"/>
  <c r="G19" i="3"/>
  <c r="BQ20" i="8" s="1"/>
  <c r="D19" i="3"/>
  <c r="BK20" i="8" s="1"/>
  <c r="BL20" i="8" s="1"/>
  <c r="J18" i="3"/>
  <c r="BX19" i="8" s="1"/>
  <c r="G18" i="3"/>
  <c r="BQ19" i="8" s="1"/>
  <c r="D18" i="3"/>
  <c r="BK19" i="8" s="1"/>
  <c r="BL19" i="8" s="1"/>
  <c r="J17" i="3"/>
  <c r="BX18" i="8" s="1"/>
  <c r="G17" i="3"/>
  <c r="BQ18" i="8" s="1"/>
  <c r="D17" i="3"/>
  <c r="BK18" i="8" s="1"/>
  <c r="BL18" i="8" s="1"/>
  <c r="J16" i="3"/>
  <c r="BX17" i="8" s="1"/>
  <c r="G16" i="3"/>
  <c r="BQ17" i="8" s="1"/>
  <c r="D16" i="3"/>
  <c r="BK17" i="8" s="1"/>
  <c r="BL17" i="8" s="1"/>
  <c r="J15" i="3"/>
  <c r="BX16" i="8" s="1"/>
  <c r="CA16" i="8" s="1"/>
  <c r="CC16" i="8" s="1"/>
  <c r="G15" i="3"/>
  <c r="BQ16" i="8" s="1"/>
  <c r="D15" i="3"/>
  <c r="BK16" i="8" s="1"/>
  <c r="BL16" i="8" s="1"/>
  <c r="J14" i="3"/>
  <c r="BX15" i="8" s="1"/>
  <c r="G14" i="3"/>
  <c r="BQ15" i="8" s="1"/>
  <c r="BR15" i="8" s="1"/>
  <c r="D14" i="3"/>
  <c r="BK15" i="8" s="1"/>
  <c r="J13" i="3"/>
  <c r="BX14" i="8" s="1"/>
  <c r="G13" i="3"/>
  <c r="BQ14" i="8" s="1"/>
  <c r="BT14" i="8" s="1"/>
  <c r="BV14" i="8" s="1"/>
  <c r="D13" i="3"/>
  <c r="BK14" i="8" s="1"/>
  <c r="BL14" i="8" s="1"/>
  <c r="J12" i="3"/>
  <c r="BX13" i="8" s="1"/>
  <c r="G12" i="3"/>
  <c r="BQ13" i="8" s="1"/>
  <c r="BR13" i="8" s="1"/>
  <c r="D12" i="3"/>
  <c r="BK13" i="8" s="1"/>
  <c r="BL13" i="8" s="1"/>
  <c r="J11" i="3"/>
  <c r="BX12" i="8" s="1"/>
  <c r="CA12" i="8" s="1"/>
  <c r="CC12" i="8" s="1"/>
  <c r="G11" i="3"/>
  <c r="BQ12" i="8" s="1"/>
  <c r="D11" i="3"/>
  <c r="BK12" i="8" s="1"/>
  <c r="BL12" i="8" s="1"/>
  <c r="J10" i="3"/>
  <c r="BX11" i="8" s="1"/>
  <c r="CA11" i="8" s="1"/>
  <c r="CC11" i="8" s="1"/>
  <c r="G10" i="3"/>
  <c r="BQ11" i="8" s="1"/>
  <c r="D10" i="3"/>
  <c r="BK11" i="8" s="1"/>
  <c r="BL11" i="8" s="1"/>
  <c r="J9" i="3"/>
  <c r="BX10" i="8" s="1"/>
  <c r="G9" i="3"/>
  <c r="BQ10" i="8" s="1"/>
  <c r="D9" i="3"/>
  <c r="BK10" i="8" s="1"/>
  <c r="BL10" i="8" s="1"/>
  <c r="J8" i="3"/>
  <c r="BX9" i="8" s="1"/>
  <c r="G8" i="3"/>
  <c r="BQ9" i="8" s="1"/>
  <c r="D8" i="3"/>
  <c r="BK9" i="8" s="1"/>
  <c r="BL9" i="8" s="1"/>
  <c r="J7" i="3"/>
  <c r="BX8" i="8" s="1"/>
  <c r="G7" i="3"/>
  <c r="BQ8" i="8" s="1"/>
  <c r="BR8" i="8" s="1"/>
  <c r="D7" i="3"/>
  <c r="BK8" i="8" s="1"/>
  <c r="M35" i="2"/>
  <c r="BC36" i="8" s="1"/>
  <c r="BD36" i="8" s="1"/>
  <c r="J35" i="2"/>
  <c r="AW36" i="8" s="1"/>
  <c r="AX36" i="8" s="1"/>
  <c r="G35" i="2"/>
  <c r="AP36" i="8" s="1"/>
  <c r="AQ36" i="8" s="1"/>
  <c r="D35" i="2"/>
  <c r="AJ36" i="8" s="1"/>
  <c r="AK36" i="8" s="1"/>
  <c r="M34" i="2"/>
  <c r="BC35" i="8" s="1"/>
  <c r="BD35" i="8" s="1"/>
  <c r="J34" i="2"/>
  <c r="AW35" i="8" s="1"/>
  <c r="AX35" i="8" s="1"/>
  <c r="G34" i="2"/>
  <c r="AP35" i="8" s="1"/>
  <c r="AQ35" i="8" s="1"/>
  <c r="D34" i="2"/>
  <c r="AJ35" i="8" s="1"/>
  <c r="AK35" i="8" s="1"/>
  <c r="M33" i="2"/>
  <c r="BC34" i="8" s="1"/>
  <c r="BD34" i="8" s="1"/>
  <c r="J33" i="2"/>
  <c r="AW34" i="8" s="1"/>
  <c r="AX34" i="8" s="1"/>
  <c r="G33" i="2"/>
  <c r="AP34" i="8" s="1"/>
  <c r="AQ34" i="8" s="1"/>
  <c r="D33" i="2"/>
  <c r="AJ34" i="8" s="1"/>
  <c r="AK34" i="8" s="1"/>
  <c r="M32" i="2"/>
  <c r="BC33" i="8" s="1"/>
  <c r="J32" i="2"/>
  <c r="AW33" i="8" s="1"/>
  <c r="AX33" i="8" s="1"/>
  <c r="G32" i="2"/>
  <c r="AP33" i="8" s="1"/>
  <c r="AQ33" i="8" s="1"/>
  <c r="D32" i="2"/>
  <c r="AJ33" i="8" s="1"/>
  <c r="AK33" i="8" s="1"/>
  <c r="M31" i="2"/>
  <c r="BC32" i="8" s="1"/>
  <c r="BD32" i="8" s="1"/>
  <c r="J31" i="2"/>
  <c r="AW32" i="8" s="1"/>
  <c r="AX32" i="8" s="1"/>
  <c r="G31" i="2"/>
  <c r="AP32" i="8" s="1"/>
  <c r="AQ32" i="8" s="1"/>
  <c r="D31" i="2"/>
  <c r="AJ32" i="8" s="1"/>
  <c r="AK32" i="8" s="1"/>
  <c r="M30" i="2"/>
  <c r="BC31" i="8" s="1"/>
  <c r="BD31" i="8" s="1"/>
  <c r="J30" i="2"/>
  <c r="AW31" i="8" s="1"/>
  <c r="AX31" i="8" s="1"/>
  <c r="G30" i="2"/>
  <c r="AP31" i="8" s="1"/>
  <c r="AQ31" i="8" s="1"/>
  <c r="D30" i="2"/>
  <c r="AJ31" i="8" s="1"/>
  <c r="AK31" i="8" s="1"/>
  <c r="M29" i="2"/>
  <c r="BC30" i="8" s="1"/>
  <c r="BD30" i="8" s="1"/>
  <c r="J29" i="2"/>
  <c r="AW30" i="8" s="1"/>
  <c r="AX30" i="8" s="1"/>
  <c r="G29" i="2"/>
  <c r="AP30" i="8" s="1"/>
  <c r="AQ30" i="8" s="1"/>
  <c r="D29" i="2"/>
  <c r="AJ30" i="8" s="1"/>
  <c r="AK30" i="8" s="1"/>
  <c r="M28" i="2"/>
  <c r="BC29" i="8" s="1"/>
  <c r="BD29" i="8" s="1"/>
  <c r="J28" i="2"/>
  <c r="AW29" i="8" s="1"/>
  <c r="AX29" i="8" s="1"/>
  <c r="G28" i="2"/>
  <c r="AP29" i="8" s="1"/>
  <c r="AQ29" i="8" s="1"/>
  <c r="D28" i="2"/>
  <c r="AJ29" i="8" s="1"/>
  <c r="AK29" i="8" s="1"/>
  <c r="M27" i="2"/>
  <c r="BC28" i="8" s="1"/>
  <c r="BD28" i="8" s="1"/>
  <c r="J27" i="2"/>
  <c r="AW28" i="8" s="1"/>
  <c r="AX28" i="8" s="1"/>
  <c r="G27" i="2"/>
  <c r="AP28" i="8" s="1"/>
  <c r="AQ28" i="8" s="1"/>
  <c r="D27" i="2"/>
  <c r="AJ28" i="8" s="1"/>
  <c r="AK28" i="8" s="1"/>
  <c r="M26" i="2"/>
  <c r="BC27" i="8" s="1"/>
  <c r="BD27" i="8" s="1"/>
  <c r="J26" i="2"/>
  <c r="AW27" i="8" s="1"/>
  <c r="AX27" i="8" s="1"/>
  <c r="G26" i="2"/>
  <c r="AP27" i="8" s="1"/>
  <c r="AQ27" i="8" s="1"/>
  <c r="D26" i="2"/>
  <c r="AJ27" i="8" s="1"/>
  <c r="AK27" i="8" s="1"/>
  <c r="M25" i="2"/>
  <c r="BC26" i="8" s="1"/>
  <c r="BD26" i="8" s="1"/>
  <c r="J25" i="2"/>
  <c r="AW26" i="8" s="1"/>
  <c r="AX26" i="8" s="1"/>
  <c r="G25" i="2"/>
  <c r="AP26" i="8" s="1"/>
  <c r="AQ26" i="8" s="1"/>
  <c r="D25" i="2"/>
  <c r="AJ26" i="8" s="1"/>
  <c r="AK26" i="8" s="1"/>
  <c r="M24" i="2"/>
  <c r="BC25" i="8" s="1"/>
  <c r="BD25" i="8" s="1"/>
  <c r="J24" i="2"/>
  <c r="AW25" i="8" s="1"/>
  <c r="AX25" i="8" s="1"/>
  <c r="G24" i="2"/>
  <c r="AP25" i="8" s="1"/>
  <c r="AQ25" i="8" s="1"/>
  <c r="D24" i="2"/>
  <c r="AJ25" i="8" s="1"/>
  <c r="AK25" i="8" s="1"/>
  <c r="M23" i="2"/>
  <c r="BC24" i="8" s="1"/>
  <c r="BD24" i="8" s="1"/>
  <c r="J23" i="2"/>
  <c r="AW24" i="8" s="1"/>
  <c r="AX24" i="8" s="1"/>
  <c r="G23" i="2"/>
  <c r="AP24" i="8" s="1"/>
  <c r="D23" i="2"/>
  <c r="AJ24" i="8" s="1"/>
  <c r="M22" i="2"/>
  <c r="BC23" i="8" s="1"/>
  <c r="BD23" i="8" s="1"/>
  <c r="J22" i="2"/>
  <c r="AW23" i="8" s="1"/>
  <c r="AX23" i="8" s="1"/>
  <c r="G22" i="2"/>
  <c r="AP23" i="8" s="1"/>
  <c r="AQ23" i="8" s="1"/>
  <c r="D22" i="2"/>
  <c r="AJ23" i="8" s="1"/>
  <c r="AK23" i="8" s="1"/>
  <c r="M21" i="2"/>
  <c r="BC22" i="8" s="1"/>
  <c r="BD22" i="8" s="1"/>
  <c r="J21" i="2"/>
  <c r="AW22" i="8" s="1"/>
  <c r="AX22" i="8" s="1"/>
  <c r="G21" i="2"/>
  <c r="AP22" i="8" s="1"/>
  <c r="AQ22" i="8" s="1"/>
  <c r="D21" i="2"/>
  <c r="AJ22" i="8" s="1"/>
  <c r="AK22" i="8" s="1"/>
  <c r="M20" i="2"/>
  <c r="BC21" i="8" s="1"/>
  <c r="BD21" i="8" s="1"/>
  <c r="J20" i="2"/>
  <c r="AW21" i="8" s="1"/>
  <c r="AX21" i="8" s="1"/>
  <c r="G20" i="2"/>
  <c r="AP21" i="8" s="1"/>
  <c r="AQ21" i="8" s="1"/>
  <c r="D20" i="2"/>
  <c r="AJ21" i="8" s="1"/>
  <c r="AK21" i="8" s="1"/>
  <c r="M19" i="2"/>
  <c r="BC20" i="8" s="1"/>
  <c r="BD20" i="8" s="1"/>
  <c r="J19" i="2"/>
  <c r="AW20" i="8" s="1"/>
  <c r="AX20" i="8" s="1"/>
  <c r="G19" i="2"/>
  <c r="AP20" i="8" s="1"/>
  <c r="AQ20" i="8" s="1"/>
  <c r="D19" i="2"/>
  <c r="AJ20" i="8" s="1"/>
  <c r="AK20" i="8" s="1"/>
  <c r="M18" i="2"/>
  <c r="BC19" i="8" s="1"/>
  <c r="BD19" i="8" s="1"/>
  <c r="J18" i="2"/>
  <c r="AW19" i="8" s="1"/>
  <c r="AX19" i="8" s="1"/>
  <c r="G18" i="2"/>
  <c r="AP19" i="8" s="1"/>
  <c r="AQ19" i="8" s="1"/>
  <c r="D18" i="2"/>
  <c r="AJ19" i="8" s="1"/>
  <c r="AK19" i="8" s="1"/>
  <c r="M17" i="2"/>
  <c r="BC18" i="8" s="1"/>
  <c r="BD18" i="8" s="1"/>
  <c r="J17" i="2"/>
  <c r="AW18" i="8" s="1"/>
  <c r="AX18" i="8" s="1"/>
  <c r="G17" i="2"/>
  <c r="AP18" i="8" s="1"/>
  <c r="AQ18" i="8" s="1"/>
  <c r="D17" i="2"/>
  <c r="AJ18" i="8" s="1"/>
  <c r="AK18" i="8" s="1"/>
  <c r="M16" i="2"/>
  <c r="BC17" i="8" s="1"/>
  <c r="BD17" i="8" s="1"/>
  <c r="J16" i="2"/>
  <c r="AW17" i="8" s="1"/>
  <c r="AX17" i="8" s="1"/>
  <c r="G16" i="2"/>
  <c r="AP17" i="8" s="1"/>
  <c r="AQ17" i="8" s="1"/>
  <c r="D16" i="2"/>
  <c r="AJ17" i="8" s="1"/>
  <c r="AK17" i="8" s="1"/>
  <c r="M15" i="2"/>
  <c r="BC16" i="8" s="1"/>
  <c r="BD16" i="8" s="1"/>
  <c r="J15" i="2"/>
  <c r="AW16" i="8" s="1"/>
  <c r="AX16" i="8" s="1"/>
  <c r="G15" i="2"/>
  <c r="AP16" i="8" s="1"/>
  <c r="AQ16" i="8" s="1"/>
  <c r="D15" i="2"/>
  <c r="AJ16" i="8" s="1"/>
  <c r="AK16" i="8" s="1"/>
  <c r="M14" i="2"/>
  <c r="BC15" i="8" s="1"/>
  <c r="BD15" i="8" s="1"/>
  <c r="J14" i="2"/>
  <c r="AW15" i="8" s="1"/>
  <c r="AX15" i="8" s="1"/>
  <c r="G14" i="2"/>
  <c r="AP15" i="8" s="1"/>
  <c r="AQ15" i="8" s="1"/>
  <c r="D14" i="2"/>
  <c r="AJ15" i="8" s="1"/>
  <c r="AK15" i="8" s="1"/>
  <c r="M13" i="2"/>
  <c r="BC14" i="8" s="1"/>
  <c r="BD14" i="8" s="1"/>
  <c r="J13" i="2"/>
  <c r="AW14" i="8" s="1"/>
  <c r="AX14" i="8" s="1"/>
  <c r="G13" i="2"/>
  <c r="AP14" i="8" s="1"/>
  <c r="AQ14" i="8" s="1"/>
  <c r="D13" i="2"/>
  <c r="AJ14" i="8" s="1"/>
  <c r="AK14" i="8" s="1"/>
  <c r="M12" i="2"/>
  <c r="BC13" i="8" s="1"/>
  <c r="BD13" i="8" s="1"/>
  <c r="J12" i="2"/>
  <c r="AW13" i="8" s="1"/>
  <c r="AX13" i="8" s="1"/>
  <c r="G12" i="2"/>
  <c r="AP13" i="8" s="1"/>
  <c r="AQ13" i="8" s="1"/>
  <c r="D12" i="2"/>
  <c r="AJ13" i="8" s="1"/>
  <c r="AK13" i="8" s="1"/>
  <c r="M11" i="2"/>
  <c r="BC12" i="8" s="1"/>
  <c r="BD12" i="8" s="1"/>
  <c r="J11" i="2"/>
  <c r="AW12" i="8" s="1"/>
  <c r="AX12" i="8" s="1"/>
  <c r="G11" i="2"/>
  <c r="AP12" i="8" s="1"/>
  <c r="AQ12" i="8" s="1"/>
  <c r="D11" i="2"/>
  <c r="AJ12" i="8" s="1"/>
  <c r="AK12" i="8" s="1"/>
  <c r="M10" i="2"/>
  <c r="BC11" i="8" s="1"/>
  <c r="J10" i="2"/>
  <c r="AW11" i="8" s="1"/>
  <c r="AX11" i="8" s="1"/>
  <c r="G10" i="2"/>
  <c r="AP11" i="8" s="1"/>
  <c r="AQ11" i="8" s="1"/>
  <c r="D10" i="2"/>
  <c r="AJ11" i="8" s="1"/>
  <c r="AK11" i="8" s="1"/>
  <c r="M9" i="2"/>
  <c r="BC10" i="8" s="1"/>
  <c r="BD10" i="8" s="1"/>
  <c r="J9" i="2"/>
  <c r="AW10" i="8" s="1"/>
  <c r="AX10" i="8" s="1"/>
  <c r="G9" i="2"/>
  <c r="AP10" i="8" s="1"/>
  <c r="AQ10" i="8" s="1"/>
  <c r="D9" i="2"/>
  <c r="AJ10" i="8" s="1"/>
  <c r="AK10" i="8" s="1"/>
  <c r="M8" i="2"/>
  <c r="BC9" i="8" s="1"/>
  <c r="BD9" i="8" s="1"/>
  <c r="J8" i="2"/>
  <c r="AW9" i="8" s="1"/>
  <c r="AX9" i="8" s="1"/>
  <c r="G8" i="2"/>
  <c r="AP9" i="8" s="1"/>
  <c r="AQ9" i="8" s="1"/>
  <c r="D8" i="2"/>
  <c r="AJ9" i="8" s="1"/>
  <c r="AK9" i="8" s="1"/>
  <c r="M7" i="2"/>
  <c r="BC8" i="8" s="1"/>
  <c r="BD8" i="8" s="1"/>
  <c r="J7" i="2"/>
  <c r="AW8" i="8" s="1"/>
  <c r="AX8" i="8" s="1"/>
  <c r="G7" i="2"/>
  <c r="AP8" i="8" s="1"/>
  <c r="D7" i="2"/>
  <c r="AJ8" i="8" s="1"/>
  <c r="AK8" i="8" s="1"/>
  <c r="P36" i="1"/>
  <c r="AB36" i="8" s="1"/>
  <c r="AC36" i="8" s="1"/>
  <c r="M36" i="1"/>
  <c r="V36" i="8" s="1"/>
  <c r="W36" i="8" s="1"/>
  <c r="J36" i="1"/>
  <c r="P36" i="8" s="1"/>
  <c r="Q36" i="8" s="1"/>
  <c r="G36" i="1"/>
  <c r="I36" i="8" s="1"/>
  <c r="J36" i="8" s="1"/>
  <c r="D36" i="1"/>
  <c r="C36" i="8" s="1"/>
  <c r="D36" i="8" s="1"/>
  <c r="P35" i="1"/>
  <c r="AB35" i="8" s="1"/>
  <c r="AC35" i="8" s="1"/>
  <c r="M35" i="1"/>
  <c r="V35" i="8" s="1"/>
  <c r="W35" i="8" s="1"/>
  <c r="J35" i="1"/>
  <c r="P35" i="8" s="1"/>
  <c r="Q35" i="8" s="1"/>
  <c r="G35" i="1"/>
  <c r="I35" i="8" s="1"/>
  <c r="D35" i="1"/>
  <c r="C35" i="8" s="1"/>
  <c r="P34" i="1"/>
  <c r="AB34" i="8" s="1"/>
  <c r="AC34" i="8" s="1"/>
  <c r="M34" i="1"/>
  <c r="V34" i="8" s="1"/>
  <c r="W34" i="8" s="1"/>
  <c r="J34" i="1"/>
  <c r="P34" i="8" s="1"/>
  <c r="Q34" i="8" s="1"/>
  <c r="G34" i="1"/>
  <c r="I34" i="8" s="1"/>
  <c r="J34" i="8" s="1"/>
  <c r="D34" i="1"/>
  <c r="C34" i="8" s="1"/>
  <c r="D34" i="8" s="1"/>
  <c r="P33" i="1"/>
  <c r="AB33" i="8" s="1"/>
  <c r="AC33" i="8" s="1"/>
  <c r="M33" i="1"/>
  <c r="V33" i="8" s="1"/>
  <c r="W33" i="8" s="1"/>
  <c r="J33" i="1"/>
  <c r="P33" i="8" s="1"/>
  <c r="Q33" i="8" s="1"/>
  <c r="G33" i="1"/>
  <c r="I33" i="8" s="1"/>
  <c r="J33" i="8" s="1"/>
  <c r="D33" i="1"/>
  <c r="C33" i="8" s="1"/>
  <c r="D33" i="8" s="1"/>
  <c r="P32" i="1"/>
  <c r="AB32" i="8" s="1"/>
  <c r="AC32" i="8" s="1"/>
  <c r="M32" i="1"/>
  <c r="V32" i="8" s="1"/>
  <c r="W32" i="8" s="1"/>
  <c r="J32" i="1"/>
  <c r="P32" i="8" s="1"/>
  <c r="Q32" i="8" s="1"/>
  <c r="G32" i="1"/>
  <c r="I32" i="8" s="1"/>
  <c r="J32" i="8" s="1"/>
  <c r="D32" i="1"/>
  <c r="C32" i="8" s="1"/>
  <c r="D32" i="8" s="1"/>
  <c r="P31" i="1"/>
  <c r="AB31" i="8" s="1"/>
  <c r="AC31" i="8" s="1"/>
  <c r="M31" i="1"/>
  <c r="V31" i="8" s="1"/>
  <c r="W31" i="8" s="1"/>
  <c r="J31" i="1"/>
  <c r="P31" i="8" s="1"/>
  <c r="Q31" i="8" s="1"/>
  <c r="G31" i="1"/>
  <c r="I31" i="8" s="1"/>
  <c r="J31" i="8" s="1"/>
  <c r="D31" i="1"/>
  <c r="C31" i="8" s="1"/>
  <c r="D31" i="8" s="1"/>
  <c r="P30" i="1"/>
  <c r="AB30" i="8" s="1"/>
  <c r="AC30" i="8" s="1"/>
  <c r="M30" i="1"/>
  <c r="V30" i="8" s="1"/>
  <c r="W30" i="8" s="1"/>
  <c r="J30" i="1"/>
  <c r="P30" i="8" s="1"/>
  <c r="Q30" i="8" s="1"/>
  <c r="G30" i="1"/>
  <c r="I30" i="8" s="1"/>
  <c r="J30" i="8" s="1"/>
  <c r="D30" i="1"/>
  <c r="C30" i="8" s="1"/>
  <c r="D30" i="8" s="1"/>
  <c r="P29" i="1"/>
  <c r="AB29" i="8" s="1"/>
  <c r="AC29" i="8" s="1"/>
  <c r="M29" i="1"/>
  <c r="V29" i="8" s="1"/>
  <c r="W29" i="8" s="1"/>
  <c r="J29" i="1"/>
  <c r="P29" i="8" s="1"/>
  <c r="Q29" i="8" s="1"/>
  <c r="G29" i="1"/>
  <c r="I29" i="8" s="1"/>
  <c r="J29" i="8" s="1"/>
  <c r="D29" i="1"/>
  <c r="C29" i="8" s="1"/>
  <c r="D29" i="8" s="1"/>
  <c r="P28" i="1"/>
  <c r="AB28" i="8" s="1"/>
  <c r="AC28" i="8" s="1"/>
  <c r="M28" i="1"/>
  <c r="V28" i="8" s="1"/>
  <c r="W28" i="8" s="1"/>
  <c r="J28" i="1"/>
  <c r="P28" i="8" s="1"/>
  <c r="Q28" i="8" s="1"/>
  <c r="G28" i="1"/>
  <c r="I28" i="8" s="1"/>
  <c r="J28" i="8" s="1"/>
  <c r="D28" i="1"/>
  <c r="C28" i="8" s="1"/>
  <c r="D28" i="8" s="1"/>
  <c r="P27" i="1"/>
  <c r="AB27" i="8" s="1"/>
  <c r="AC27" i="8" s="1"/>
  <c r="M27" i="1"/>
  <c r="V27" i="8" s="1"/>
  <c r="W27" i="8" s="1"/>
  <c r="J27" i="1"/>
  <c r="P27" i="8" s="1"/>
  <c r="Q27" i="8" s="1"/>
  <c r="G27" i="1"/>
  <c r="I27" i="8" s="1"/>
  <c r="J27" i="8" s="1"/>
  <c r="D27" i="1"/>
  <c r="C27" i="8" s="1"/>
  <c r="D27" i="8" s="1"/>
  <c r="P26" i="1"/>
  <c r="AB26" i="8" s="1"/>
  <c r="AC26" i="8" s="1"/>
  <c r="M26" i="1"/>
  <c r="V26" i="8" s="1"/>
  <c r="W26" i="8" s="1"/>
  <c r="J26" i="1"/>
  <c r="P26" i="8" s="1"/>
  <c r="Q26" i="8" s="1"/>
  <c r="G26" i="1"/>
  <c r="I26" i="8" s="1"/>
  <c r="J26" i="8" s="1"/>
  <c r="D26" i="1"/>
  <c r="C26" i="8" s="1"/>
  <c r="D26" i="8" s="1"/>
  <c r="P25" i="1"/>
  <c r="AB25" i="8" s="1"/>
  <c r="AC25" i="8" s="1"/>
  <c r="M25" i="1"/>
  <c r="V25" i="8" s="1"/>
  <c r="W25" i="8" s="1"/>
  <c r="J25" i="1"/>
  <c r="P25" i="8" s="1"/>
  <c r="Q25" i="8" s="1"/>
  <c r="G25" i="1"/>
  <c r="I25" i="8" s="1"/>
  <c r="J25" i="8" s="1"/>
  <c r="D25" i="1"/>
  <c r="C25" i="8" s="1"/>
  <c r="D25" i="8" s="1"/>
  <c r="P24" i="1"/>
  <c r="AB24" i="8" s="1"/>
  <c r="AC24" i="8" s="1"/>
  <c r="M24" i="1"/>
  <c r="V24" i="8" s="1"/>
  <c r="W24" i="8" s="1"/>
  <c r="J24" i="1"/>
  <c r="P24" i="8" s="1"/>
  <c r="Q24" i="8" s="1"/>
  <c r="G24" i="1"/>
  <c r="I24" i="8" s="1"/>
  <c r="J24" i="8" s="1"/>
  <c r="D24" i="1"/>
  <c r="C24" i="8" s="1"/>
  <c r="D24" i="8" s="1"/>
  <c r="P23" i="1"/>
  <c r="AB23" i="8" s="1"/>
  <c r="AC23" i="8" s="1"/>
  <c r="M23" i="1"/>
  <c r="V23" i="8" s="1"/>
  <c r="W23" i="8" s="1"/>
  <c r="J23" i="1"/>
  <c r="P23" i="8" s="1"/>
  <c r="Q23" i="8" s="1"/>
  <c r="G23" i="1"/>
  <c r="I23" i="8" s="1"/>
  <c r="J23" i="8" s="1"/>
  <c r="D23" i="1"/>
  <c r="C23" i="8" s="1"/>
  <c r="D23" i="8" s="1"/>
  <c r="P22" i="1"/>
  <c r="AB22" i="8" s="1"/>
  <c r="AC22" i="8" s="1"/>
  <c r="M22" i="1"/>
  <c r="V22" i="8" s="1"/>
  <c r="W22" i="8" s="1"/>
  <c r="J22" i="1"/>
  <c r="P22" i="8" s="1"/>
  <c r="Q22" i="8" s="1"/>
  <c r="G22" i="1"/>
  <c r="I22" i="8" s="1"/>
  <c r="J22" i="8" s="1"/>
  <c r="D22" i="1"/>
  <c r="C22" i="8" s="1"/>
  <c r="D22" i="8" s="1"/>
  <c r="P21" i="1"/>
  <c r="AB21" i="8" s="1"/>
  <c r="AC21" i="8" s="1"/>
  <c r="M21" i="1"/>
  <c r="V21" i="8" s="1"/>
  <c r="W21" i="8" s="1"/>
  <c r="J21" i="1"/>
  <c r="P21" i="8" s="1"/>
  <c r="Q21" i="8" s="1"/>
  <c r="G21" i="1"/>
  <c r="I21" i="8" s="1"/>
  <c r="J21" i="8" s="1"/>
  <c r="D21" i="1"/>
  <c r="C21" i="8" s="1"/>
  <c r="D21" i="8" s="1"/>
  <c r="P20" i="1"/>
  <c r="AB20" i="8" s="1"/>
  <c r="AC20" i="8" s="1"/>
  <c r="M20" i="1"/>
  <c r="V20" i="8" s="1"/>
  <c r="W20" i="8" s="1"/>
  <c r="J20" i="1"/>
  <c r="P20" i="8" s="1"/>
  <c r="Q20" i="8" s="1"/>
  <c r="G20" i="1"/>
  <c r="I20" i="8" s="1"/>
  <c r="J20" i="8" s="1"/>
  <c r="D20" i="1"/>
  <c r="C20" i="8" s="1"/>
  <c r="D20" i="8" s="1"/>
  <c r="P19" i="1"/>
  <c r="AB19" i="8" s="1"/>
  <c r="AC19" i="8" s="1"/>
  <c r="M19" i="1"/>
  <c r="V19" i="8" s="1"/>
  <c r="W19" i="8" s="1"/>
  <c r="J19" i="1"/>
  <c r="P19" i="8" s="1"/>
  <c r="Q19" i="8" s="1"/>
  <c r="G19" i="1"/>
  <c r="I19" i="8" s="1"/>
  <c r="J19" i="8" s="1"/>
  <c r="D19" i="1"/>
  <c r="C19" i="8" s="1"/>
  <c r="D19" i="8" s="1"/>
  <c r="P18" i="1"/>
  <c r="AB18" i="8" s="1"/>
  <c r="AC18" i="8" s="1"/>
  <c r="M18" i="1"/>
  <c r="V18" i="8" s="1"/>
  <c r="W18" i="8" s="1"/>
  <c r="J18" i="1"/>
  <c r="P18" i="8" s="1"/>
  <c r="Q18" i="8" s="1"/>
  <c r="G18" i="1"/>
  <c r="I18" i="8" s="1"/>
  <c r="J18" i="8" s="1"/>
  <c r="D18" i="1"/>
  <c r="C18" i="8" s="1"/>
  <c r="D18" i="8" s="1"/>
  <c r="P17" i="1"/>
  <c r="AB17" i="8" s="1"/>
  <c r="AC17" i="8" s="1"/>
  <c r="M17" i="1"/>
  <c r="V17" i="8" s="1"/>
  <c r="W17" i="8" s="1"/>
  <c r="J17" i="1"/>
  <c r="P17" i="8" s="1"/>
  <c r="Q17" i="8" s="1"/>
  <c r="G17" i="1"/>
  <c r="I17" i="8" s="1"/>
  <c r="J17" i="8" s="1"/>
  <c r="D17" i="1"/>
  <c r="C17" i="8" s="1"/>
  <c r="D17" i="8" s="1"/>
  <c r="P16" i="1"/>
  <c r="AB16" i="8" s="1"/>
  <c r="AC16" i="8" s="1"/>
  <c r="M16" i="1"/>
  <c r="V16" i="8" s="1"/>
  <c r="W16" i="8" s="1"/>
  <c r="J16" i="1"/>
  <c r="P16" i="8" s="1"/>
  <c r="Q16" i="8" s="1"/>
  <c r="G16" i="1"/>
  <c r="I16" i="8" s="1"/>
  <c r="J16" i="8" s="1"/>
  <c r="D16" i="1"/>
  <c r="C16" i="8" s="1"/>
  <c r="D16" i="8" s="1"/>
  <c r="P15" i="1"/>
  <c r="AB15" i="8" s="1"/>
  <c r="AC15" i="8" s="1"/>
  <c r="M15" i="1"/>
  <c r="V15" i="8" s="1"/>
  <c r="W15" i="8" s="1"/>
  <c r="J15" i="1"/>
  <c r="P15" i="8" s="1"/>
  <c r="Q15" i="8" s="1"/>
  <c r="G15" i="1"/>
  <c r="I15" i="8" s="1"/>
  <c r="J15" i="8" s="1"/>
  <c r="D15" i="1"/>
  <c r="C15" i="8" s="1"/>
  <c r="D15" i="8" s="1"/>
  <c r="P14" i="1"/>
  <c r="AB14" i="8" s="1"/>
  <c r="AC14" i="8" s="1"/>
  <c r="M14" i="1"/>
  <c r="V14" i="8" s="1"/>
  <c r="W14" i="8" s="1"/>
  <c r="J14" i="1"/>
  <c r="P14" i="8" s="1"/>
  <c r="Q14" i="8" s="1"/>
  <c r="G14" i="1"/>
  <c r="I14" i="8" s="1"/>
  <c r="J14" i="8" s="1"/>
  <c r="D14" i="1"/>
  <c r="C14" i="8" s="1"/>
  <c r="D14" i="8" s="1"/>
  <c r="P13" i="1"/>
  <c r="AB13" i="8" s="1"/>
  <c r="AC13" i="8" s="1"/>
  <c r="M13" i="1"/>
  <c r="V13" i="8" s="1"/>
  <c r="W13" i="8" s="1"/>
  <c r="J13" i="1"/>
  <c r="P13" i="8" s="1"/>
  <c r="Q13" i="8" s="1"/>
  <c r="G13" i="1"/>
  <c r="I13" i="8" s="1"/>
  <c r="J13" i="8" s="1"/>
  <c r="D13" i="1"/>
  <c r="C13" i="8" s="1"/>
  <c r="D13" i="8" s="1"/>
  <c r="P12" i="1"/>
  <c r="AB12" i="8" s="1"/>
  <c r="M12" i="1"/>
  <c r="V12" i="8" s="1"/>
  <c r="W12" i="8" s="1"/>
  <c r="J12" i="1"/>
  <c r="P12" i="8" s="1"/>
  <c r="Q12" i="8" s="1"/>
  <c r="G12" i="1"/>
  <c r="I12" i="8" s="1"/>
  <c r="J12" i="8" s="1"/>
  <c r="D12" i="1"/>
  <c r="C12" i="8" s="1"/>
  <c r="D12" i="8" s="1"/>
  <c r="P11" i="1"/>
  <c r="AB11" i="8" s="1"/>
  <c r="AC11" i="8" s="1"/>
  <c r="M11" i="1"/>
  <c r="V11" i="8" s="1"/>
  <c r="W11" i="8" s="1"/>
  <c r="J11" i="1"/>
  <c r="P11" i="8" s="1"/>
  <c r="Q11" i="8" s="1"/>
  <c r="G11" i="1"/>
  <c r="I11" i="8" s="1"/>
  <c r="J11" i="8" s="1"/>
  <c r="D11" i="1"/>
  <c r="C11" i="8" s="1"/>
  <c r="D11" i="8" s="1"/>
  <c r="P10" i="1"/>
  <c r="AB10" i="8" s="1"/>
  <c r="AC10" i="8" s="1"/>
  <c r="M10" i="1"/>
  <c r="V10" i="8" s="1"/>
  <c r="W10" i="8" s="1"/>
  <c r="J10" i="1"/>
  <c r="P10" i="8" s="1"/>
  <c r="Q10" i="8" s="1"/>
  <c r="G10" i="1"/>
  <c r="I10" i="8" s="1"/>
  <c r="J10" i="8" s="1"/>
  <c r="D10" i="1"/>
  <c r="C10" i="8" s="1"/>
  <c r="D10" i="8" s="1"/>
  <c r="P9" i="1"/>
  <c r="AB9" i="8" s="1"/>
  <c r="AC9" i="8" s="1"/>
  <c r="M9" i="1"/>
  <c r="V9" i="8" s="1"/>
  <c r="W9" i="8" s="1"/>
  <c r="J9" i="1"/>
  <c r="P9" i="8" s="1"/>
  <c r="Q9" i="8" s="1"/>
  <c r="G9" i="1"/>
  <c r="I9" i="8" s="1"/>
  <c r="J9" i="8" s="1"/>
  <c r="D9" i="1"/>
  <c r="C9" i="8" s="1"/>
  <c r="D9" i="8" s="1"/>
  <c r="P8" i="1"/>
  <c r="AB8" i="8" s="1"/>
  <c r="AC8" i="8" s="1"/>
  <c r="M8" i="1"/>
  <c r="V8" i="8" s="1"/>
  <c r="W8" i="8" s="1"/>
  <c r="J8" i="1"/>
  <c r="P8" i="8" s="1"/>
  <c r="Q8" i="8" s="1"/>
  <c r="G8" i="1"/>
  <c r="I8" i="8" s="1"/>
  <c r="J8" i="8" s="1"/>
  <c r="D8" i="1"/>
  <c r="C8" i="8" s="1"/>
  <c r="D8" i="8" s="1"/>
  <c r="Z17" i="5" l="1"/>
  <c r="DM18" i="8" s="1"/>
  <c r="DN18" i="8" s="1"/>
  <c r="Z23" i="5"/>
  <c r="DM24" i="8" s="1"/>
  <c r="DN24" i="8" s="1"/>
  <c r="Z33" i="5"/>
  <c r="DM34" i="8" s="1"/>
  <c r="DN34" i="8" s="1"/>
  <c r="AO19" i="5"/>
  <c r="DW20" i="8" s="1"/>
  <c r="DX20" i="8" s="1"/>
  <c r="AO20" i="5"/>
  <c r="DW21" i="8" s="1"/>
  <c r="DX21" i="8" s="1"/>
  <c r="CK13" i="16"/>
  <c r="BG8" i="16"/>
  <c r="BG12" i="16"/>
  <c r="BG7" i="16"/>
  <c r="BB10" i="16"/>
  <c r="CK8" i="8"/>
  <c r="CK9" i="8"/>
  <c r="CK10" i="8"/>
  <c r="CK14" i="8"/>
  <c r="CK15" i="8"/>
  <c r="CK16" i="8"/>
  <c r="CK17" i="8"/>
  <c r="CK19" i="8"/>
  <c r="CK20" i="8"/>
  <c r="CK21" i="8"/>
  <c r="CK22" i="8"/>
  <c r="CK23" i="8"/>
  <c r="CK24" i="8"/>
  <c r="CK25" i="8"/>
  <c r="CK26" i="8"/>
  <c r="CK27" i="8"/>
  <c r="CK28" i="8"/>
  <c r="CK29" i="8"/>
  <c r="CK30" i="8"/>
  <c r="CK31" i="8"/>
  <c r="CK32" i="8"/>
  <c r="CK33" i="8"/>
  <c r="CK34" i="8"/>
  <c r="CK35" i="8"/>
  <c r="CK36" i="8"/>
  <c r="Z9" i="5"/>
  <c r="DM10" i="8" s="1"/>
  <c r="DN10" i="8" s="1"/>
  <c r="F18" i="5"/>
  <c r="CZ19" i="8" s="1"/>
  <c r="DA19" i="8" s="1"/>
  <c r="P18" i="5"/>
  <c r="DF19" i="8" s="1"/>
  <c r="DG19" i="8" s="1"/>
  <c r="Z18" i="5"/>
  <c r="DM19" i="8" s="1"/>
  <c r="DN19" i="8" s="1"/>
  <c r="F19" i="5"/>
  <c r="CZ20" i="8" s="1"/>
  <c r="DA20" i="8" s="1"/>
  <c r="P19" i="5"/>
  <c r="DF20" i="8" s="1"/>
  <c r="DG20" i="8" s="1"/>
  <c r="Z19" i="5"/>
  <c r="DM20" i="8" s="1"/>
  <c r="DN20" i="8" s="1"/>
  <c r="F20" i="5"/>
  <c r="CZ21" i="8" s="1"/>
  <c r="DA21" i="8" s="1"/>
  <c r="P20" i="5"/>
  <c r="DF21" i="8" s="1"/>
  <c r="DG21" i="8" s="1"/>
  <c r="Z20" i="5"/>
  <c r="DM21" i="8" s="1"/>
  <c r="DN21" i="8" s="1"/>
  <c r="F21" i="5"/>
  <c r="CZ22" i="8" s="1"/>
  <c r="DA22" i="8" s="1"/>
  <c r="P21" i="5"/>
  <c r="DF22" i="8" s="1"/>
  <c r="DG22" i="8" s="1"/>
  <c r="Z21" i="5"/>
  <c r="DM22" i="8" s="1"/>
  <c r="DN22" i="8" s="1"/>
  <c r="F22" i="5"/>
  <c r="CZ23" i="8" s="1"/>
  <c r="DA23" i="8" s="1"/>
  <c r="P22" i="5"/>
  <c r="DF23" i="8" s="1"/>
  <c r="DG23" i="8" s="1"/>
  <c r="Z22" i="5"/>
  <c r="DM23" i="8" s="1"/>
  <c r="DN23" i="8" s="1"/>
  <c r="F23" i="5"/>
  <c r="CZ24" i="8" s="1"/>
  <c r="DA24" i="8" s="1"/>
  <c r="P23" i="5"/>
  <c r="DF24" i="8" s="1"/>
  <c r="DG24" i="8" s="1"/>
  <c r="AO27" i="5"/>
  <c r="DW28" i="8" s="1"/>
  <c r="DX28" i="8" s="1"/>
  <c r="AO28" i="5"/>
  <c r="DW29" i="8" s="1"/>
  <c r="DX29" i="8" s="1"/>
  <c r="K32" i="5"/>
  <c r="DC33" i="8" s="1"/>
  <c r="DD33" i="8" s="1"/>
  <c r="K33" i="5"/>
  <c r="DC34" i="8" s="1"/>
  <c r="DD34" i="8" s="1"/>
  <c r="K34" i="5"/>
  <c r="DC35" i="8" s="1"/>
  <c r="DD35" i="8" s="1"/>
  <c r="K35" i="5"/>
  <c r="DC36" i="8" s="1"/>
  <c r="DD36" i="8" s="1"/>
  <c r="F7" i="5"/>
  <c r="CZ8" i="8" s="1"/>
  <c r="DA8" i="8" s="1"/>
  <c r="P7" i="5"/>
  <c r="DF8" i="8" s="1"/>
  <c r="DG8" i="8" s="1"/>
  <c r="AO11" i="5"/>
  <c r="DW12" i="8" s="1"/>
  <c r="DX12" i="8" s="1"/>
  <c r="AO12" i="5"/>
  <c r="DW13" i="8" s="1"/>
  <c r="DX13" i="8" s="1"/>
  <c r="K16" i="5"/>
  <c r="DC17" i="8" s="1"/>
  <c r="DD17" i="8" s="1"/>
  <c r="K17" i="5"/>
  <c r="DC18" i="8" s="1"/>
  <c r="DD18" i="8" s="1"/>
  <c r="K18" i="5"/>
  <c r="DC19" i="8" s="1"/>
  <c r="DD19" i="8" s="1"/>
  <c r="K19" i="5"/>
  <c r="DC20" i="8" s="1"/>
  <c r="DD20" i="8" s="1"/>
  <c r="K22" i="5"/>
  <c r="DC23" i="8" s="1"/>
  <c r="DD23" i="8" s="1"/>
  <c r="K23" i="5"/>
  <c r="DC24" i="8" s="1"/>
  <c r="DD24" i="8" s="1"/>
  <c r="Z25" i="5"/>
  <c r="DM26" i="8" s="1"/>
  <c r="DN26" i="8" s="1"/>
  <c r="F34" i="5"/>
  <c r="CZ35" i="8" s="1"/>
  <c r="DA35" i="8" s="1"/>
  <c r="P34" i="5"/>
  <c r="DF35" i="8" s="1"/>
  <c r="DG35" i="8" s="1"/>
  <c r="Z34" i="5"/>
  <c r="DM35" i="8" s="1"/>
  <c r="DN35" i="8" s="1"/>
  <c r="P35" i="5"/>
  <c r="DF36" i="8" s="1"/>
  <c r="DG36" i="8" s="1"/>
  <c r="Z35" i="5"/>
  <c r="DM36" i="8" s="1"/>
  <c r="DN36" i="8" s="1"/>
  <c r="AO13" i="5"/>
  <c r="DW14" i="8" s="1"/>
  <c r="DX14" i="8" s="1"/>
  <c r="AO14" i="5"/>
  <c r="DW15" i="8" s="1"/>
  <c r="DX15" i="8" s="1"/>
  <c r="AO21" i="5"/>
  <c r="DW22" i="8" s="1"/>
  <c r="DX22" i="8" s="1"/>
  <c r="AO22" i="5"/>
  <c r="DW23" i="8" s="1"/>
  <c r="DX23" i="8" s="1"/>
  <c r="AO29" i="5"/>
  <c r="DW30" i="8" s="1"/>
  <c r="DX30" i="8" s="1"/>
  <c r="AO30" i="5"/>
  <c r="DW31" i="8" s="1"/>
  <c r="DX31" i="8" s="1"/>
  <c r="F35" i="5"/>
  <c r="CZ36" i="8" s="1"/>
  <c r="DA36" i="8" s="1"/>
  <c r="AO7" i="5"/>
  <c r="DW8" i="8" s="1"/>
  <c r="DX8" i="8" s="1"/>
  <c r="AO8" i="5"/>
  <c r="DW9" i="8" s="1"/>
  <c r="DX9" i="8" s="1"/>
  <c r="AO15" i="5"/>
  <c r="DW16" i="8" s="1"/>
  <c r="DX16" i="8" s="1"/>
  <c r="AO16" i="5"/>
  <c r="DW17" i="8" s="1"/>
  <c r="DX17" i="8" s="1"/>
  <c r="AO23" i="5"/>
  <c r="DW24" i="8" s="1"/>
  <c r="DX24" i="8" s="1"/>
  <c r="AO24" i="5"/>
  <c r="DW25" i="8" s="1"/>
  <c r="DX25" i="8" s="1"/>
  <c r="AO31" i="5"/>
  <c r="DW32" i="8" s="1"/>
  <c r="DX32" i="8" s="1"/>
  <c r="AO32" i="5"/>
  <c r="DW33" i="8" s="1"/>
  <c r="DX33" i="8" s="1"/>
  <c r="F8" i="5"/>
  <c r="CZ9" i="8" s="1"/>
  <c r="DA9" i="8" s="1"/>
  <c r="P8" i="5"/>
  <c r="DF9" i="8" s="1"/>
  <c r="DG9" i="8" s="1"/>
  <c r="Z8" i="5"/>
  <c r="DM9" i="8" s="1"/>
  <c r="DN9" i="8" s="1"/>
  <c r="F9" i="5"/>
  <c r="CZ10" i="8" s="1"/>
  <c r="DA10" i="8" s="1"/>
  <c r="P9" i="5"/>
  <c r="DF10" i="8" s="1"/>
  <c r="DG10" i="8" s="1"/>
  <c r="AO9" i="5"/>
  <c r="DW10" i="8" s="1"/>
  <c r="DX10" i="8" s="1"/>
  <c r="AO10" i="5"/>
  <c r="DW11" i="8" s="1"/>
  <c r="DX11" i="8" s="1"/>
  <c r="K12" i="5"/>
  <c r="DC13" i="8" s="1"/>
  <c r="DD13" i="8" s="1"/>
  <c r="K13" i="5"/>
  <c r="DC14" i="8" s="1"/>
  <c r="DD14" i="8" s="1"/>
  <c r="F15" i="5"/>
  <c r="CZ16" i="8" s="1"/>
  <c r="DA16" i="8" s="1"/>
  <c r="DI16" i="8" s="1"/>
  <c r="F16" i="5"/>
  <c r="CZ17" i="8" s="1"/>
  <c r="DA17" i="8" s="1"/>
  <c r="P16" i="5"/>
  <c r="DF17" i="8" s="1"/>
  <c r="DG17" i="8" s="1"/>
  <c r="Z16" i="5"/>
  <c r="DM17" i="8" s="1"/>
  <c r="DN17" i="8" s="1"/>
  <c r="F17" i="5"/>
  <c r="CZ18" i="8" s="1"/>
  <c r="DA18" i="8" s="1"/>
  <c r="P17" i="5"/>
  <c r="DF18" i="8" s="1"/>
  <c r="DG18" i="8" s="1"/>
  <c r="AO17" i="5"/>
  <c r="DW18" i="8" s="1"/>
  <c r="DX18" i="8" s="1"/>
  <c r="AO18" i="5"/>
  <c r="DW19" i="8" s="1"/>
  <c r="DX19" i="8" s="1"/>
  <c r="K20" i="5"/>
  <c r="DC21" i="8" s="1"/>
  <c r="DD21" i="8" s="1"/>
  <c r="K21" i="5"/>
  <c r="DC22" i="8" s="1"/>
  <c r="DD22" i="8" s="1"/>
  <c r="F24" i="5"/>
  <c r="CZ25" i="8" s="1"/>
  <c r="DA25" i="8" s="1"/>
  <c r="P24" i="5"/>
  <c r="DF25" i="8" s="1"/>
  <c r="DG25" i="8" s="1"/>
  <c r="Z24" i="5"/>
  <c r="DM25" i="8" s="1"/>
  <c r="DN25" i="8" s="1"/>
  <c r="F25" i="5"/>
  <c r="CZ26" i="8" s="1"/>
  <c r="DA26" i="8" s="1"/>
  <c r="P25" i="5"/>
  <c r="DF26" i="8" s="1"/>
  <c r="DG26" i="8" s="1"/>
  <c r="AO25" i="5"/>
  <c r="DW26" i="8" s="1"/>
  <c r="DX26" i="8" s="1"/>
  <c r="AO26" i="5"/>
  <c r="DW27" i="8" s="1"/>
  <c r="DX27" i="8" s="1"/>
  <c r="K28" i="5"/>
  <c r="DC29" i="8" s="1"/>
  <c r="DD29" i="8" s="1"/>
  <c r="K29" i="5"/>
  <c r="DC30" i="8" s="1"/>
  <c r="DD30" i="8" s="1"/>
  <c r="DI30" i="8" s="1"/>
  <c r="F32" i="5"/>
  <c r="CZ33" i="8" s="1"/>
  <c r="DA33" i="8" s="1"/>
  <c r="P32" i="5"/>
  <c r="DF33" i="8" s="1"/>
  <c r="DG33" i="8" s="1"/>
  <c r="Z32" i="5"/>
  <c r="DM33" i="8" s="1"/>
  <c r="DN33" i="8" s="1"/>
  <c r="F33" i="5"/>
  <c r="CZ34" i="8" s="1"/>
  <c r="DA34" i="8" s="1"/>
  <c r="P33" i="5"/>
  <c r="DF34" i="8" s="1"/>
  <c r="DG34" i="8" s="1"/>
  <c r="AO33" i="5"/>
  <c r="DW34" i="8" s="1"/>
  <c r="DX34" i="8" s="1"/>
  <c r="AO34" i="5"/>
  <c r="DW35" i="8" s="1"/>
  <c r="DX35" i="8" s="1"/>
  <c r="U7" i="5"/>
  <c r="DJ8" i="8" s="1"/>
  <c r="DK8" i="8" s="1"/>
  <c r="DP8" i="8" s="1"/>
  <c r="AE7" i="5"/>
  <c r="DQ8" i="8" s="1"/>
  <c r="DR8" i="8" s="1"/>
  <c r="AJ8" i="5"/>
  <c r="DT9" i="8" s="1"/>
  <c r="DU9" i="8" s="1"/>
  <c r="U9" i="5"/>
  <c r="DJ10" i="8" s="1"/>
  <c r="DK10" i="8" s="1"/>
  <c r="AE9" i="5"/>
  <c r="DQ10" i="8" s="1"/>
  <c r="DR10" i="8" s="1"/>
  <c r="AJ10" i="5"/>
  <c r="DT11" i="8" s="1"/>
  <c r="DU11" i="8" s="1"/>
  <c r="U11" i="5"/>
  <c r="DJ12" i="8" s="1"/>
  <c r="DK12" i="8" s="1"/>
  <c r="DP12" i="8" s="1"/>
  <c r="AE11" i="5"/>
  <c r="DQ12" i="8" s="1"/>
  <c r="DR12" i="8" s="1"/>
  <c r="AJ12" i="5"/>
  <c r="DT13" i="8" s="1"/>
  <c r="DU13" i="8" s="1"/>
  <c r="U13" i="5"/>
  <c r="DJ14" i="8" s="1"/>
  <c r="DK14" i="8" s="1"/>
  <c r="DP14" i="8" s="1"/>
  <c r="AE13" i="5"/>
  <c r="DQ14" i="8" s="1"/>
  <c r="DR14" i="8" s="1"/>
  <c r="AJ14" i="5"/>
  <c r="DT15" i="8" s="1"/>
  <c r="DU15" i="8" s="1"/>
  <c r="U15" i="5"/>
  <c r="DJ16" i="8" s="1"/>
  <c r="DK16" i="8" s="1"/>
  <c r="DP16" i="8" s="1"/>
  <c r="AE15" i="5"/>
  <c r="DQ16" i="8" s="1"/>
  <c r="DR16" i="8" s="1"/>
  <c r="AJ16" i="5"/>
  <c r="DT17" i="8" s="1"/>
  <c r="DU17" i="8" s="1"/>
  <c r="U17" i="5"/>
  <c r="DJ18" i="8" s="1"/>
  <c r="DK18" i="8" s="1"/>
  <c r="DP18" i="8" s="1"/>
  <c r="AE17" i="5"/>
  <c r="DQ18" i="8" s="1"/>
  <c r="DR18" i="8" s="1"/>
  <c r="AJ18" i="5"/>
  <c r="DT19" i="8" s="1"/>
  <c r="DU19" i="8" s="1"/>
  <c r="U19" i="5"/>
  <c r="DJ20" i="8" s="1"/>
  <c r="DK20" i="8" s="1"/>
  <c r="AE19" i="5"/>
  <c r="DQ20" i="8" s="1"/>
  <c r="DR20" i="8" s="1"/>
  <c r="AJ20" i="5"/>
  <c r="DT21" i="8" s="1"/>
  <c r="DU21" i="8" s="1"/>
  <c r="U21" i="5"/>
  <c r="DJ22" i="8" s="1"/>
  <c r="DK22" i="8" s="1"/>
  <c r="AE21" i="5"/>
  <c r="DQ22" i="8" s="1"/>
  <c r="DR22" i="8" s="1"/>
  <c r="AJ22" i="5"/>
  <c r="DT23" i="8" s="1"/>
  <c r="DU23" i="8" s="1"/>
  <c r="U23" i="5"/>
  <c r="DJ24" i="8" s="1"/>
  <c r="DK24" i="8" s="1"/>
  <c r="DP24" i="8" s="1"/>
  <c r="AE23" i="5"/>
  <c r="DQ24" i="8" s="1"/>
  <c r="DR24" i="8" s="1"/>
  <c r="AJ24" i="5"/>
  <c r="DT25" i="8" s="1"/>
  <c r="DU25" i="8" s="1"/>
  <c r="U25" i="5"/>
  <c r="DJ26" i="8" s="1"/>
  <c r="DK26" i="8" s="1"/>
  <c r="AE25" i="5"/>
  <c r="DQ26" i="8" s="1"/>
  <c r="DR26" i="8" s="1"/>
  <c r="AJ26" i="5"/>
  <c r="DT27" i="8" s="1"/>
  <c r="DU27" i="8" s="1"/>
  <c r="U27" i="5"/>
  <c r="DJ28" i="8" s="1"/>
  <c r="DK28" i="8" s="1"/>
  <c r="DP28" i="8" s="1"/>
  <c r="AE27" i="5"/>
  <c r="DQ28" i="8" s="1"/>
  <c r="DR28" i="8" s="1"/>
  <c r="AJ28" i="5"/>
  <c r="DT29" i="8" s="1"/>
  <c r="DU29" i="8" s="1"/>
  <c r="U29" i="5"/>
  <c r="DJ30" i="8" s="1"/>
  <c r="DK30" i="8" s="1"/>
  <c r="DP30" i="8" s="1"/>
  <c r="AE29" i="5"/>
  <c r="DQ30" i="8" s="1"/>
  <c r="DR30" i="8" s="1"/>
  <c r="AJ30" i="5"/>
  <c r="DT31" i="8" s="1"/>
  <c r="DU31" i="8" s="1"/>
  <c r="U31" i="5"/>
  <c r="DJ32" i="8" s="1"/>
  <c r="DK32" i="8" s="1"/>
  <c r="DP32" i="8" s="1"/>
  <c r="AE31" i="5"/>
  <c r="DQ32" i="8" s="1"/>
  <c r="DR32" i="8" s="1"/>
  <c r="AJ32" i="5"/>
  <c r="DT33" i="8" s="1"/>
  <c r="DU33" i="8" s="1"/>
  <c r="U33" i="5"/>
  <c r="DJ34" i="8" s="1"/>
  <c r="DK34" i="8" s="1"/>
  <c r="DP34" i="8" s="1"/>
  <c r="AE33" i="5"/>
  <c r="DQ34" i="8" s="1"/>
  <c r="DR34" i="8" s="1"/>
  <c r="AJ34" i="5"/>
  <c r="DT35" i="8" s="1"/>
  <c r="DU35" i="8" s="1"/>
  <c r="U35" i="5"/>
  <c r="DJ36" i="8" s="1"/>
  <c r="DK36" i="8" s="1"/>
  <c r="AE35" i="5"/>
  <c r="DQ36" i="8" s="1"/>
  <c r="DR36" i="8" s="1"/>
  <c r="K7" i="5"/>
  <c r="DC8" i="8" s="1"/>
  <c r="DD8" i="8" s="1"/>
  <c r="AJ7" i="5"/>
  <c r="DT8" i="8" s="1"/>
  <c r="DU8" i="8" s="1"/>
  <c r="U8" i="5"/>
  <c r="DJ9" i="8" s="1"/>
  <c r="DK9" i="8" s="1"/>
  <c r="AE8" i="5"/>
  <c r="DQ9" i="8" s="1"/>
  <c r="DR9" i="8" s="1"/>
  <c r="AJ9" i="5"/>
  <c r="DT10" i="8" s="1"/>
  <c r="DU10" i="8" s="1"/>
  <c r="U10" i="5"/>
  <c r="DJ11" i="8" s="1"/>
  <c r="DK11" i="8" s="1"/>
  <c r="DP11" i="8" s="1"/>
  <c r="AE10" i="5"/>
  <c r="DQ11" i="8" s="1"/>
  <c r="DR11" i="8" s="1"/>
  <c r="AJ11" i="5"/>
  <c r="DT12" i="8" s="1"/>
  <c r="DU12" i="8" s="1"/>
  <c r="U12" i="5"/>
  <c r="DJ13" i="8" s="1"/>
  <c r="DK13" i="8" s="1"/>
  <c r="DP13" i="8" s="1"/>
  <c r="AE12" i="5"/>
  <c r="DQ13" i="8" s="1"/>
  <c r="DR13" i="8" s="1"/>
  <c r="AJ13" i="5"/>
  <c r="DT14" i="8" s="1"/>
  <c r="DU14" i="8" s="1"/>
  <c r="U14" i="5"/>
  <c r="DJ15" i="8" s="1"/>
  <c r="DK15" i="8" s="1"/>
  <c r="DP15" i="8" s="1"/>
  <c r="AE14" i="5"/>
  <c r="DQ15" i="8" s="1"/>
  <c r="DR15" i="8" s="1"/>
  <c r="AJ15" i="5"/>
  <c r="DT16" i="8" s="1"/>
  <c r="DU16" i="8" s="1"/>
  <c r="U16" i="5"/>
  <c r="DJ17" i="8" s="1"/>
  <c r="DK17" i="8" s="1"/>
  <c r="AE16" i="5"/>
  <c r="DQ17" i="8" s="1"/>
  <c r="DR17" i="8" s="1"/>
  <c r="AJ17" i="5"/>
  <c r="DT18" i="8" s="1"/>
  <c r="DU18" i="8" s="1"/>
  <c r="U18" i="5"/>
  <c r="DJ19" i="8" s="1"/>
  <c r="DK19" i="8" s="1"/>
  <c r="AE18" i="5"/>
  <c r="DQ19" i="8" s="1"/>
  <c r="DR19" i="8" s="1"/>
  <c r="AJ19" i="5"/>
  <c r="DT20" i="8" s="1"/>
  <c r="DU20" i="8" s="1"/>
  <c r="U20" i="5"/>
  <c r="DJ21" i="8" s="1"/>
  <c r="DK21" i="8" s="1"/>
  <c r="AE20" i="5"/>
  <c r="DQ21" i="8" s="1"/>
  <c r="DR21" i="8" s="1"/>
  <c r="AJ21" i="5"/>
  <c r="DT22" i="8" s="1"/>
  <c r="DU22" i="8" s="1"/>
  <c r="U22" i="5"/>
  <c r="DJ23" i="8" s="1"/>
  <c r="DK23" i="8" s="1"/>
  <c r="AE22" i="5"/>
  <c r="DQ23" i="8" s="1"/>
  <c r="DR23" i="8" s="1"/>
  <c r="AJ23" i="5"/>
  <c r="DT24" i="8" s="1"/>
  <c r="DU24" i="8" s="1"/>
  <c r="U24" i="5"/>
  <c r="DJ25" i="8" s="1"/>
  <c r="DK25" i="8" s="1"/>
  <c r="DP25" i="8" s="1"/>
  <c r="AE24" i="5"/>
  <c r="DQ25" i="8" s="1"/>
  <c r="DR25" i="8" s="1"/>
  <c r="AJ25" i="5"/>
  <c r="DT26" i="8" s="1"/>
  <c r="DU26" i="8" s="1"/>
  <c r="U26" i="5"/>
  <c r="DJ27" i="8" s="1"/>
  <c r="DK27" i="8" s="1"/>
  <c r="DP27" i="8" s="1"/>
  <c r="AE26" i="5"/>
  <c r="DQ27" i="8" s="1"/>
  <c r="DR27" i="8" s="1"/>
  <c r="AJ27" i="5"/>
  <c r="DT28" i="8" s="1"/>
  <c r="DU28" i="8" s="1"/>
  <c r="U28" i="5"/>
  <c r="DJ29" i="8" s="1"/>
  <c r="DK29" i="8" s="1"/>
  <c r="DP29" i="8" s="1"/>
  <c r="AE28" i="5"/>
  <c r="DQ29" i="8" s="1"/>
  <c r="DR29" i="8" s="1"/>
  <c r="AJ29" i="5"/>
  <c r="DT30" i="8" s="1"/>
  <c r="DU30" i="8" s="1"/>
  <c r="U30" i="5"/>
  <c r="DJ31" i="8" s="1"/>
  <c r="DK31" i="8" s="1"/>
  <c r="DP31" i="8" s="1"/>
  <c r="AE30" i="5"/>
  <c r="DQ31" i="8" s="1"/>
  <c r="DR31" i="8" s="1"/>
  <c r="AJ31" i="5"/>
  <c r="DT32" i="8" s="1"/>
  <c r="DU32" i="8" s="1"/>
  <c r="U32" i="5"/>
  <c r="DJ33" i="8" s="1"/>
  <c r="DK33" i="8" s="1"/>
  <c r="AE32" i="5"/>
  <c r="DQ33" i="8" s="1"/>
  <c r="DR33" i="8" s="1"/>
  <c r="AJ33" i="5"/>
  <c r="DT34" i="8" s="1"/>
  <c r="DU34" i="8" s="1"/>
  <c r="U34" i="5"/>
  <c r="DJ35" i="8" s="1"/>
  <c r="DK35" i="8" s="1"/>
  <c r="AE34" i="5"/>
  <c r="DQ35" i="8" s="1"/>
  <c r="DR35" i="8" s="1"/>
  <c r="AJ35" i="5"/>
  <c r="DT36" i="8" s="1"/>
  <c r="DU36" i="8" s="1"/>
  <c r="F36" i="8"/>
  <c r="CA10" i="8"/>
  <c r="CC10" i="8" s="1"/>
  <c r="BT10" i="8"/>
  <c r="BV10" i="8" s="1"/>
  <c r="BL8" i="8"/>
  <c r="AQ8" i="8"/>
  <c r="CM8" i="8"/>
  <c r="EI8" i="8"/>
  <c r="EQ9" i="8"/>
  <c r="ES9" i="8" s="1"/>
  <c r="FQ17" i="8"/>
  <c r="FS17" i="8" s="1"/>
  <c r="CU9" i="8"/>
  <c r="CW9" i="8" s="1"/>
  <c r="Y11" i="8"/>
  <c r="Z11" i="8" s="1"/>
  <c r="Q7" i="16" s="1"/>
  <c r="CU13" i="8"/>
  <c r="CW13" i="8" s="1"/>
  <c r="CU17" i="8"/>
  <c r="CW17" i="8" s="1"/>
  <c r="S29" i="8"/>
  <c r="CA20" i="8"/>
  <c r="CC20" i="8" s="1"/>
  <c r="BY20" i="8"/>
  <c r="BT8" i="8"/>
  <c r="L9" i="8"/>
  <c r="M9" i="8" s="1"/>
  <c r="G5" i="16" s="1"/>
  <c r="EQ14" i="8"/>
  <c r="ES14" i="8" s="1"/>
  <c r="S10" i="8"/>
  <c r="S22" i="8"/>
  <c r="S30" i="8"/>
  <c r="J35" i="8"/>
  <c r="BD11" i="8"/>
  <c r="BF11" i="8"/>
  <c r="BH11" i="8" s="1"/>
  <c r="EI15" i="8"/>
  <c r="EK15" i="8"/>
  <c r="EM15" i="8" s="1"/>
  <c r="FK27" i="8"/>
  <c r="FI27" i="8"/>
  <c r="EK35" i="8"/>
  <c r="EM35" i="8" s="1"/>
  <c r="EI35" i="8"/>
  <c r="Y8" i="8"/>
  <c r="AZ8" i="8"/>
  <c r="EK8" i="8"/>
  <c r="FK8" i="8"/>
  <c r="AS9" i="8"/>
  <c r="AT9" i="8" s="1"/>
  <c r="AF5" i="16" s="1"/>
  <c r="EE9" i="8"/>
  <c r="FD9" i="8"/>
  <c r="L10" i="8"/>
  <c r="N10" i="8" s="1"/>
  <c r="AM10" i="8"/>
  <c r="BN10" i="8"/>
  <c r="CU10" i="8"/>
  <c r="CV10" i="8" s="1"/>
  <c r="BQ6" i="16" s="1"/>
  <c r="EX10" i="8"/>
  <c r="EZ10" i="8" s="1"/>
  <c r="F11" i="8"/>
  <c r="AE11" i="8"/>
  <c r="AG11" i="8" s="1"/>
  <c r="CO11" i="8"/>
  <c r="CP11" i="8" s="1"/>
  <c r="BL7" i="16" s="1"/>
  <c r="EQ11" i="8"/>
  <c r="ES11" i="8" s="1"/>
  <c r="FQ11" i="8"/>
  <c r="FS11" i="8" s="1"/>
  <c r="Y12" i="8"/>
  <c r="AA12" i="8" s="1"/>
  <c r="AZ12" i="8"/>
  <c r="BB12" i="8" s="1"/>
  <c r="EK12" i="8"/>
  <c r="EM12" i="8" s="1"/>
  <c r="FK12" i="8"/>
  <c r="AS13" i="8"/>
  <c r="AU13" i="8" s="1"/>
  <c r="EE13" i="8"/>
  <c r="EF13" i="8" s="1"/>
  <c r="CD9" i="16" s="1"/>
  <c r="FD13" i="8"/>
  <c r="FF13" i="8" s="1"/>
  <c r="CZ9" i="16" s="1"/>
  <c r="L14" i="8"/>
  <c r="M14" i="8" s="1"/>
  <c r="G10" i="16" s="1"/>
  <c r="AM14" i="8"/>
  <c r="BN14" i="8"/>
  <c r="BW14" i="8" s="1"/>
  <c r="CU14" i="8"/>
  <c r="CW14" i="8" s="1"/>
  <c r="EX14" i="8"/>
  <c r="EZ14" i="8" s="1"/>
  <c r="F15" i="8"/>
  <c r="AE15" i="8"/>
  <c r="BF15" i="8"/>
  <c r="BG15" i="8" s="1"/>
  <c r="AP11" i="16" s="1"/>
  <c r="CO15" i="8"/>
  <c r="CQ15" i="8" s="1"/>
  <c r="EQ15" i="8"/>
  <c r="ES15" i="8" s="1"/>
  <c r="FQ15" i="8"/>
  <c r="FS15" i="8" s="1"/>
  <c r="Y16" i="8"/>
  <c r="Z16" i="8" s="1"/>
  <c r="Q12" i="16" s="1"/>
  <c r="AZ16" i="8"/>
  <c r="BA16" i="8" s="1"/>
  <c r="AK12" i="16" s="1"/>
  <c r="EK16" i="8"/>
  <c r="EM16" i="8" s="1"/>
  <c r="FK16" i="8"/>
  <c r="AS17" i="8"/>
  <c r="AU17" i="8" s="1"/>
  <c r="EE17" i="8"/>
  <c r="EG17" i="8" s="1"/>
  <c r="FD17" i="8"/>
  <c r="FF17" i="8" s="1"/>
  <c r="CZ13" i="16" s="1"/>
  <c r="L18" i="8"/>
  <c r="N18" i="8" s="1"/>
  <c r="AM18" i="8"/>
  <c r="BN18" i="8"/>
  <c r="BO18" i="8" s="1"/>
  <c r="AU14" i="16" s="1"/>
  <c r="CU18" i="8"/>
  <c r="CW18" i="8" s="1"/>
  <c r="EX18" i="8"/>
  <c r="EZ18" i="8" s="1"/>
  <c r="F19" i="8"/>
  <c r="AE19" i="8"/>
  <c r="BF19" i="8"/>
  <c r="BH19" i="8" s="1"/>
  <c r="CO19" i="8"/>
  <c r="CP19" i="8" s="1"/>
  <c r="BL15" i="16" s="1"/>
  <c r="EQ19" i="8"/>
  <c r="ES19" i="8" s="1"/>
  <c r="FQ19" i="8"/>
  <c r="FS19" i="8" s="1"/>
  <c r="Y20" i="8"/>
  <c r="AA20" i="8" s="1"/>
  <c r="AZ20" i="8"/>
  <c r="FK20" i="8"/>
  <c r="AS21" i="8"/>
  <c r="AU21" i="8" s="1"/>
  <c r="EE21" i="8"/>
  <c r="EG21" i="8" s="1"/>
  <c r="FD21" i="8"/>
  <c r="FF21" i="8" s="1"/>
  <c r="CZ17" i="16" s="1"/>
  <c r="L22" i="8"/>
  <c r="M22" i="8" s="1"/>
  <c r="G18" i="16" s="1"/>
  <c r="AM22" i="8"/>
  <c r="BN22" i="8"/>
  <c r="BP22" i="8" s="1"/>
  <c r="CU22" i="8"/>
  <c r="CW22" i="8" s="1"/>
  <c r="EX22" i="8"/>
  <c r="EZ22" i="8" s="1"/>
  <c r="F23" i="8"/>
  <c r="AE23" i="8"/>
  <c r="BF23" i="8"/>
  <c r="BH23" i="8" s="1"/>
  <c r="CO23" i="8"/>
  <c r="CP23" i="8" s="1"/>
  <c r="BL19" i="16" s="1"/>
  <c r="EQ23" i="8"/>
  <c r="ES23" i="8" s="1"/>
  <c r="FQ23" i="8"/>
  <c r="FS23" i="8" s="1"/>
  <c r="Y24" i="8"/>
  <c r="AA24" i="8" s="1"/>
  <c r="AZ24" i="8"/>
  <c r="AS25" i="8"/>
  <c r="AU25" i="8" s="1"/>
  <c r="EE25" i="8"/>
  <c r="EG25" i="8" s="1"/>
  <c r="FD25" i="8"/>
  <c r="FF25" i="8" s="1"/>
  <c r="CZ21" i="16" s="1"/>
  <c r="L26" i="8"/>
  <c r="M26" i="8" s="1"/>
  <c r="G22" i="16" s="1"/>
  <c r="AM26" i="8"/>
  <c r="BN26" i="8"/>
  <c r="BP26" i="8" s="1"/>
  <c r="CU26" i="8"/>
  <c r="CW26" i="8" s="1"/>
  <c r="EX26" i="8"/>
  <c r="F27" i="8"/>
  <c r="AE27" i="8"/>
  <c r="BF27" i="8"/>
  <c r="BH27" i="8" s="1"/>
  <c r="EQ27" i="8"/>
  <c r="ER27" i="8" s="1"/>
  <c r="CN23" i="16" s="1"/>
  <c r="Y28" i="8"/>
  <c r="AA28" i="8" s="1"/>
  <c r="AZ28" i="8"/>
  <c r="BB28" i="8" s="1"/>
  <c r="EK28" i="8"/>
  <c r="EM28" i="8" s="1"/>
  <c r="AS29" i="8"/>
  <c r="AU29" i="8" s="1"/>
  <c r="EE29" i="8"/>
  <c r="FD29" i="8"/>
  <c r="FF29" i="8" s="1"/>
  <c r="CZ25" i="16" s="1"/>
  <c r="L30" i="8"/>
  <c r="M30" i="8" s="1"/>
  <c r="G26" i="16" s="1"/>
  <c r="AM30" i="8"/>
  <c r="BN30" i="8"/>
  <c r="BO30" i="8" s="1"/>
  <c r="AU26" i="16" s="1"/>
  <c r="CU30" i="8"/>
  <c r="CW30" i="8" s="1"/>
  <c r="F31" i="8"/>
  <c r="AE31" i="8"/>
  <c r="BF31" i="8"/>
  <c r="BG31" i="8" s="1"/>
  <c r="AP27" i="16" s="1"/>
  <c r="CO31" i="8"/>
  <c r="CP31" i="8" s="1"/>
  <c r="BL27" i="16" s="1"/>
  <c r="EQ31" i="8"/>
  <c r="ES31" i="8" s="1"/>
  <c r="FQ31" i="8"/>
  <c r="FS31" i="8" s="1"/>
  <c r="Y32" i="8"/>
  <c r="Z32" i="8" s="1"/>
  <c r="Q28" i="16" s="1"/>
  <c r="AZ32" i="8"/>
  <c r="BB32" i="8" s="1"/>
  <c r="EK32" i="8"/>
  <c r="EM32" i="8" s="1"/>
  <c r="FK32" i="8"/>
  <c r="AS33" i="8"/>
  <c r="AU33" i="8" s="1"/>
  <c r="EE33" i="8"/>
  <c r="EG33" i="8" s="1"/>
  <c r="FD33" i="8"/>
  <c r="FF33" i="8" s="1"/>
  <c r="CZ29" i="16" s="1"/>
  <c r="L34" i="8"/>
  <c r="M34" i="8" s="1"/>
  <c r="G30" i="16" s="1"/>
  <c r="AM34" i="8"/>
  <c r="BN34" i="8"/>
  <c r="BP34" i="8" s="1"/>
  <c r="CU34" i="8"/>
  <c r="CW34" i="8" s="1"/>
  <c r="EX34" i="8"/>
  <c r="EY34" i="8" s="1"/>
  <c r="CS30" i="16" s="1"/>
  <c r="AE35" i="8"/>
  <c r="BF35" i="8"/>
  <c r="BG35" i="8" s="1"/>
  <c r="AP31" i="16" s="1"/>
  <c r="CO35" i="8"/>
  <c r="CQ35" i="8" s="1"/>
  <c r="EQ35" i="8"/>
  <c r="ER35" i="8" s="1"/>
  <c r="CN31" i="16" s="1"/>
  <c r="FQ35" i="8"/>
  <c r="FS35" i="8" s="1"/>
  <c r="Y36" i="8"/>
  <c r="Z36" i="8" s="1"/>
  <c r="Q32" i="16" s="1"/>
  <c r="AZ36" i="8"/>
  <c r="BB36" i="8" s="1"/>
  <c r="EK36" i="8"/>
  <c r="EM36" i="8" s="1"/>
  <c r="FK36" i="8"/>
  <c r="S9" i="8"/>
  <c r="S13" i="8"/>
  <c r="AS8" i="8"/>
  <c r="FD8" i="8"/>
  <c r="AM9" i="8"/>
  <c r="AV9" i="8" s="1"/>
  <c r="BN9" i="8"/>
  <c r="EX9" i="8"/>
  <c r="AE10" i="8"/>
  <c r="AG10" i="8" s="1"/>
  <c r="EQ10" i="8"/>
  <c r="ES10" i="8" s="1"/>
  <c r="AZ11" i="8"/>
  <c r="BA11" i="8" s="1"/>
  <c r="AK7" i="16" s="1"/>
  <c r="AS12" i="8"/>
  <c r="AU12" i="8" s="1"/>
  <c r="AZ15" i="8"/>
  <c r="AC12" i="8"/>
  <c r="S14" i="8"/>
  <c r="S18" i="8"/>
  <c r="S26" i="8"/>
  <c r="S34" i="8"/>
  <c r="BF33" i="8"/>
  <c r="BH33" i="8" s="1"/>
  <c r="BD33" i="8"/>
  <c r="DI11" i="8"/>
  <c r="DI15" i="8"/>
  <c r="DI27" i="8"/>
  <c r="DI29" i="8"/>
  <c r="DI31" i="8"/>
  <c r="S11" i="8"/>
  <c r="S15" i="8"/>
  <c r="S19" i="8"/>
  <c r="S23" i="8"/>
  <c r="S27" i="8"/>
  <c r="BR9" i="8"/>
  <c r="BT9" i="8"/>
  <c r="F8" i="8"/>
  <c r="AE8" i="8"/>
  <c r="BF8" i="8"/>
  <c r="CO8" i="8"/>
  <c r="EQ8" i="8"/>
  <c r="FQ8" i="8"/>
  <c r="Y9" i="8"/>
  <c r="AZ9" i="8"/>
  <c r="AS10" i="8"/>
  <c r="AU10" i="8" s="1"/>
  <c r="EE10" i="8"/>
  <c r="EF10" i="8" s="1"/>
  <c r="CD6" i="16" s="1"/>
  <c r="F12" i="8"/>
  <c r="CO12" i="8"/>
  <c r="CQ12" i="8" s="1"/>
  <c r="FQ12" i="8"/>
  <c r="FR12" i="8" s="1"/>
  <c r="DH8" i="16" s="1"/>
  <c r="Y13" i="8"/>
  <c r="AA13" i="8" s="1"/>
  <c r="AZ13" i="8"/>
  <c r="BB13" i="8" s="1"/>
  <c r="EE14" i="8"/>
  <c r="F20" i="8"/>
  <c r="AE20" i="8"/>
  <c r="F24" i="8"/>
  <c r="Z12" i="8"/>
  <c r="Q8" i="16" s="1"/>
  <c r="S17" i="8"/>
  <c r="S21" i="8"/>
  <c r="S25" i="8"/>
  <c r="S33" i="8"/>
  <c r="D35" i="8"/>
  <c r="CA8" i="8"/>
  <c r="BY8" i="8"/>
  <c r="EE8" i="8"/>
  <c r="CO10" i="8"/>
  <c r="EK11" i="8"/>
  <c r="EM11" i="8" s="1"/>
  <c r="Y15" i="8"/>
  <c r="Z15" i="8" s="1"/>
  <c r="Q11" i="16" s="1"/>
  <c r="AS16" i="8"/>
  <c r="AU16" i="8" s="1"/>
  <c r="S8" i="8"/>
  <c r="S12" i="8"/>
  <c r="U12" i="8" s="1"/>
  <c r="S16" i="8"/>
  <c r="S20" i="8"/>
  <c r="S24" i="8"/>
  <c r="S28" i="8"/>
  <c r="S32" i="8"/>
  <c r="S36" i="8"/>
  <c r="AQ24" i="8"/>
  <c r="AS24" i="8"/>
  <c r="AU24" i="8" s="1"/>
  <c r="BY9" i="8"/>
  <c r="CA9" i="8"/>
  <c r="BT12" i="8"/>
  <c r="BV12" i="8" s="1"/>
  <c r="BR12" i="8"/>
  <c r="BY13" i="8"/>
  <c r="CA13" i="8"/>
  <c r="CC13" i="8" s="1"/>
  <c r="BN15" i="8"/>
  <c r="BL15" i="8"/>
  <c r="BT16" i="8"/>
  <c r="BV16" i="8" s="1"/>
  <c r="BR16" i="8"/>
  <c r="CA17" i="8"/>
  <c r="CC17" i="8" s="1"/>
  <c r="BY17" i="8"/>
  <c r="BR20" i="8"/>
  <c r="BT20" i="8"/>
  <c r="BV20" i="8" s="1"/>
  <c r="BY21" i="8"/>
  <c r="CA21" i="8"/>
  <c r="CC21" i="8" s="1"/>
  <c r="BT24" i="8"/>
  <c r="BV24" i="8" s="1"/>
  <c r="BR24" i="8"/>
  <c r="CA25" i="8"/>
  <c r="CC25" i="8" s="1"/>
  <c r="BY25" i="8"/>
  <c r="BT28" i="8"/>
  <c r="BV28" i="8" s="1"/>
  <c r="BR28" i="8"/>
  <c r="CA29" i="8"/>
  <c r="CC29" i="8" s="1"/>
  <c r="BY29" i="8"/>
  <c r="BT32" i="8"/>
  <c r="BV32" i="8" s="1"/>
  <c r="BR32" i="8"/>
  <c r="CA33" i="8"/>
  <c r="CC33" i="8" s="1"/>
  <c r="BY33" i="8"/>
  <c r="BT36" i="8"/>
  <c r="BV36" i="8" s="1"/>
  <c r="BR36" i="8"/>
  <c r="CO27" i="8"/>
  <c r="CM27" i="8"/>
  <c r="DI12" i="8"/>
  <c r="DI28" i="8"/>
  <c r="DI32" i="8"/>
  <c r="L8" i="8"/>
  <c r="AM8" i="8"/>
  <c r="AV8" i="8" s="1"/>
  <c r="BN8" i="8"/>
  <c r="CU8" i="8"/>
  <c r="EX8" i="8"/>
  <c r="F9" i="8"/>
  <c r="AE9" i="8"/>
  <c r="BF9" i="8"/>
  <c r="AZ10" i="8"/>
  <c r="BA10" i="8" s="1"/>
  <c r="AK6" i="16" s="1"/>
  <c r="FK10" i="8"/>
  <c r="F13" i="8"/>
  <c r="AE13" i="8"/>
  <c r="FK14" i="8"/>
  <c r="AZ18" i="8"/>
  <c r="BB18" i="8" s="1"/>
  <c r="BT11" i="8"/>
  <c r="BV11" i="8" s="1"/>
  <c r="BR11" i="8"/>
  <c r="BT19" i="8"/>
  <c r="BV19" i="8" s="1"/>
  <c r="BR19" i="8"/>
  <c r="BT23" i="8"/>
  <c r="BV23" i="8" s="1"/>
  <c r="BR23" i="8"/>
  <c r="BY24" i="8"/>
  <c r="CA24" i="8"/>
  <c r="CC24" i="8" s="1"/>
  <c r="BR27" i="8"/>
  <c r="BT27" i="8"/>
  <c r="BV27" i="8" s="1"/>
  <c r="CA28" i="8"/>
  <c r="CC28" i="8" s="1"/>
  <c r="BY28" i="8"/>
  <c r="BT31" i="8"/>
  <c r="BV31" i="8" s="1"/>
  <c r="BR31" i="8"/>
  <c r="CA32" i="8"/>
  <c r="CC32" i="8" s="1"/>
  <c r="BY32" i="8"/>
  <c r="BT35" i="8"/>
  <c r="BV35" i="8" s="1"/>
  <c r="BR35" i="8"/>
  <c r="CA36" i="8"/>
  <c r="CC36" i="8" s="1"/>
  <c r="BY36" i="8"/>
  <c r="EI18" i="8"/>
  <c r="EK18" i="8"/>
  <c r="EM18" i="8" s="1"/>
  <c r="EK26" i="8"/>
  <c r="EM26" i="8" s="1"/>
  <c r="EI26" i="8"/>
  <c r="FK26" i="8"/>
  <c r="FI26" i="8"/>
  <c r="FQ27" i="8"/>
  <c r="FS27" i="8" s="1"/>
  <c r="FO27" i="8"/>
  <c r="FD10" i="8"/>
  <c r="FE10" i="8" s="1"/>
  <c r="CX6" i="16" s="1"/>
  <c r="L11" i="8"/>
  <c r="M11" i="8" s="1"/>
  <c r="G7" i="16" s="1"/>
  <c r="BN11" i="8"/>
  <c r="BP11" i="8" s="1"/>
  <c r="CU11" i="8"/>
  <c r="CV11" i="8" s="1"/>
  <c r="BQ7" i="16" s="1"/>
  <c r="EX11" i="8"/>
  <c r="EY11" i="8" s="1"/>
  <c r="CS7" i="16" s="1"/>
  <c r="BF12" i="8"/>
  <c r="BH12" i="8" s="1"/>
  <c r="EQ12" i="8"/>
  <c r="ER12" i="8" s="1"/>
  <c r="CN8" i="16" s="1"/>
  <c r="EK13" i="8"/>
  <c r="EL13" i="8" s="1"/>
  <c r="CI9" i="16" s="1"/>
  <c r="AS14" i="8"/>
  <c r="AU14" i="8" s="1"/>
  <c r="FD14" i="8"/>
  <c r="FE14" i="8" s="1"/>
  <c r="CX10" i="16" s="1"/>
  <c r="L15" i="8"/>
  <c r="N15" i="8" s="1"/>
  <c r="AM15" i="8"/>
  <c r="CU15" i="8"/>
  <c r="CV15" i="8" s="1"/>
  <c r="BQ11" i="16" s="1"/>
  <c r="EX15" i="8"/>
  <c r="EY15" i="8" s="1"/>
  <c r="CS11" i="16" s="1"/>
  <c r="F16" i="8"/>
  <c r="AE16" i="8"/>
  <c r="BF16" i="8"/>
  <c r="BG16" i="8" s="1"/>
  <c r="AP12" i="16" s="1"/>
  <c r="CO16" i="8"/>
  <c r="CQ16" i="8" s="1"/>
  <c r="EQ16" i="8"/>
  <c r="ES16" i="8" s="1"/>
  <c r="FQ16" i="8"/>
  <c r="FR16" i="8" s="1"/>
  <c r="DH12" i="16" s="1"/>
  <c r="Y17" i="8"/>
  <c r="AA17" i="8" s="1"/>
  <c r="AZ17" i="8"/>
  <c r="AS18" i="8"/>
  <c r="AT18" i="8" s="1"/>
  <c r="AF14" i="16" s="1"/>
  <c r="EE18" i="8"/>
  <c r="EG18" i="8" s="1"/>
  <c r="FD18" i="8"/>
  <c r="FE18" i="8" s="1"/>
  <c r="CX14" i="16" s="1"/>
  <c r="L19" i="8"/>
  <c r="M19" i="8" s="1"/>
  <c r="G15" i="16" s="1"/>
  <c r="AM19" i="8"/>
  <c r="BN19" i="8"/>
  <c r="CU19" i="8"/>
  <c r="CW19" i="8" s="1"/>
  <c r="EX19" i="8"/>
  <c r="EZ19" i="8" s="1"/>
  <c r="BF20" i="8"/>
  <c r="BH20" i="8" s="1"/>
  <c r="CO20" i="8"/>
  <c r="CQ20" i="8" s="1"/>
  <c r="EQ20" i="8"/>
  <c r="ER20" i="8" s="1"/>
  <c r="CN16" i="16" s="1"/>
  <c r="FQ20" i="8"/>
  <c r="FR20" i="8" s="1"/>
  <c r="DH16" i="16" s="1"/>
  <c r="Y21" i="8"/>
  <c r="Z21" i="8" s="1"/>
  <c r="Q17" i="16" s="1"/>
  <c r="AZ21" i="8"/>
  <c r="BB21" i="8" s="1"/>
  <c r="FK21" i="8"/>
  <c r="AS22" i="8"/>
  <c r="AT22" i="8" s="1"/>
  <c r="AF18" i="16" s="1"/>
  <c r="EE22" i="8"/>
  <c r="EG22" i="8" s="1"/>
  <c r="FD22" i="8"/>
  <c r="FE22" i="8" s="1"/>
  <c r="CX18" i="16" s="1"/>
  <c r="L23" i="8"/>
  <c r="M23" i="8" s="1"/>
  <c r="G19" i="16" s="1"/>
  <c r="AM23" i="8"/>
  <c r="BN23" i="8"/>
  <c r="CU23" i="8"/>
  <c r="CW23" i="8" s="1"/>
  <c r="EX23" i="8"/>
  <c r="AE24" i="8"/>
  <c r="BF24" i="8"/>
  <c r="BH24" i="8" s="1"/>
  <c r="CO24" i="8"/>
  <c r="EQ24" i="8"/>
  <c r="ES24" i="8" s="1"/>
  <c r="FQ24" i="8"/>
  <c r="FR24" i="8" s="1"/>
  <c r="DH20" i="16" s="1"/>
  <c r="Y25" i="8"/>
  <c r="AA25" i="8" s="1"/>
  <c r="AZ25" i="8"/>
  <c r="EK25" i="8"/>
  <c r="EM25" i="8" s="1"/>
  <c r="AS26" i="8"/>
  <c r="AT26" i="8" s="1"/>
  <c r="AF22" i="16" s="1"/>
  <c r="EE26" i="8"/>
  <c r="EF26" i="8" s="1"/>
  <c r="CD22" i="16" s="1"/>
  <c r="FD26" i="8"/>
  <c r="FE26" i="8" s="1"/>
  <c r="CX22" i="16" s="1"/>
  <c r="L27" i="8"/>
  <c r="M27" i="8" s="1"/>
  <c r="G23" i="16" s="1"/>
  <c r="AM27" i="8"/>
  <c r="BN27" i="8"/>
  <c r="CU27" i="8"/>
  <c r="CV27" i="8" s="1"/>
  <c r="BQ23" i="16" s="1"/>
  <c r="EX27" i="8"/>
  <c r="F28" i="8"/>
  <c r="AE28" i="8"/>
  <c r="BF28" i="8"/>
  <c r="BH28" i="8" s="1"/>
  <c r="CO28" i="8"/>
  <c r="CP28" i="8" s="1"/>
  <c r="BL24" i="16" s="1"/>
  <c r="EQ28" i="8"/>
  <c r="ES28" i="8" s="1"/>
  <c r="FQ28" i="8"/>
  <c r="FR28" i="8" s="1"/>
  <c r="DH24" i="16" s="1"/>
  <c r="Y29" i="8"/>
  <c r="Z29" i="8" s="1"/>
  <c r="Q25" i="16" s="1"/>
  <c r="AZ29" i="8"/>
  <c r="EK29" i="8"/>
  <c r="EM29" i="8" s="1"/>
  <c r="FK29" i="8"/>
  <c r="AS30" i="8"/>
  <c r="AT30" i="8" s="1"/>
  <c r="AF26" i="16" s="1"/>
  <c r="EE30" i="8"/>
  <c r="EF30" i="8" s="1"/>
  <c r="CD26" i="16" s="1"/>
  <c r="FD30" i="8"/>
  <c r="FF30" i="8" s="1"/>
  <c r="CZ26" i="16" s="1"/>
  <c r="L31" i="8"/>
  <c r="M31" i="8" s="1"/>
  <c r="G27" i="16" s="1"/>
  <c r="AM31" i="8"/>
  <c r="BN31" i="8"/>
  <c r="BO31" i="8" s="1"/>
  <c r="AU27" i="16" s="1"/>
  <c r="CU31" i="8"/>
  <c r="CW31" i="8" s="1"/>
  <c r="EX31" i="8"/>
  <c r="EZ31" i="8" s="1"/>
  <c r="F32" i="8"/>
  <c r="AE32" i="8"/>
  <c r="BF32" i="8"/>
  <c r="BH32" i="8" s="1"/>
  <c r="CO32" i="8"/>
  <c r="CP32" i="8" s="1"/>
  <c r="BL28" i="16" s="1"/>
  <c r="EQ32" i="8"/>
  <c r="ES32" i="8" s="1"/>
  <c r="FQ32" i="8"/>
  <c r="FS32" i="8" s="1"/>
  <c r="Y33" i="8"/>
  <c r="AA33" i="8" s="1"/>
  <c r="AZ33" i="8"/>
  <c r="EK33" i="8"/>
  <c r="EL33" i="8" s="1"/>
  <c r="CI29" i="16" s="1"/>
  <c r="FK33" i="8"/>
  <c r="U34" i="8"/>
  <c r="AS34" i="8"/>
  <c r="AT34" i="8" s="1"/>
  <c r="AF30" i="16" s="1"/>
  <c r="EE34" i="8"/>
  <c r="EF34" i="8" s="1"/>
  <c r="CD30" i="16" s="1"/>
  <c r="FD34" i="8"/>
  <c r="FE34" i="8" s="1"/>
  <c r="CX30" i="16" s="1"/>
  <c r="AM35" i="8"/>
  <c r="BN35" i="8"/>
  <c r="CU35" i="8"/>
  <c r="CV35" i="8" s="1"/>
  <c r="BQ31" i="16" s="1"/>
  <c r="EX35" i="8"/>
  <c r="AE36" i="8"/>
  <c r="BF36" i="8"/>
  <c r="BH36" i="8" s="1"/>
  <c r="CO36" i="8"/>
  <c r="EQ36" i="8"/>
  <c r="ER36" i="8" s="1"/>
  <c r="CN32" i="16" s="1"/>
  <c r="FQ36" i="8"/>
  <c r="FS36" i="8" s="1"/>
  <c r="CO9" i="8"/>
  <c r="EK9" i="8"/>
  <c r="FQ9" i="8"/>
  <c r="BR10" i="8"/>
  <c r="BU10" i="8" s="1"/>
  <c r="AZ6" i="16" s="1"/>
  <c r="AM11" i="8"/>
  <c r="BY12" i="8"/>
  <c r="CB12" i="8" s="1"/>
  <c r="BE8" i="16" s="1"/>
  <c r="BY16" i="8"/>
  <c r="CB16" i="8" s="1"/>
  <c r="BE12" i="16" s="1"/>
  <c r="CA15" i="8"/>
  <c r="CC15" i="8" s="1"/>
  <c r="BY15" i="8"/>
  <c r="BT18" i="8"/>
  <c r="BV18" i="8" s="1"/>
  <c r="BR18" i="8"/>
  <c r="CA19" i="8"/>
  <c r="CC19" i="8" s="1"/>
  <c r="BY19" i="8"/>
  <c r="BT22" i="8"/>
  <c r="BV22" i="8" s="1"/>
  <c r="BR22" i="8"/>
  <c r="CA23" i="8"/>
  <c r="CC23" i="8" s="1"/>
  <c r="BY23" i="8"/>
  <c r="BT26" i="8"/>
  <c r="BV26" i="8" s="1"/>
  <c r="BR26" i="8"/>
  <c r="CA27" i="8"/>
  <c r="CC27" i="8" s="1"/>
  <c r="BY27" i="8"/>
  <c r="BT30" i="8"/>
  <c r="BV30" i="8" s="1"/>
  <c r="BR30" i="8"/>
  <c r="BY31" i="8"/>
  <c r="CA31" i="8"/>
  <c r="CC31" i="8" s="1"/>
  <c r="BT34" i="8"/>
  <c r="BV34" i="8" s="1"/>
  <c r="BR34" i="8"/>
  <c r="CA35" i="8"/>
  <c r="CC35" i="8" s="1"/>
  <c r="BY35" i="8"/>
  <c r="CK11" i="8"/>
  <c r="CK12" i="8"/>
  <c r="CK13" i="8"/>
  <c r="CK18" i="8"/>
  <c r="FK17" i="8"/>
  <c r="FI17" i="8"/>
  <c r="EK21" i="8"/>
  <c r="EM21" i="8" s="1"/>
  <c r="EI21" i="8"/>
  <c r="FI25" i="8"/>
  <c r="FK25" i="8"/>
  <c r="Y10" i="8"/>
  <c r="Z10" i="8" s="1"/>
  <c r="Q6" i="16" s="1"/>
  <c r="EK10" i="8"/>
  <c r="EL10" i="8" s="1"/>
  <c r="CI6" i="16" s="1"/>
  <c r="AS11" i="8"/>
  <c r="AT11" i="8" s="1"/>
  <c r="AF7" i="16" s="1"/>
  <c r="EE11" i="8"/>
  <c r="L12" i="8"/>
  <c r="M12" i="8" s="1"/>
  <c r="G8" i="16" s="1"/>
  <c r="AM12" i="8"/>
  <c r="BN12" i="8"/>
  <c r="CU12" i="8"/>
  <c r="CV12" i="8" s="1"/>
  <c r="BQ8" i="16" s="1"/>
  <c r="EX12" i="8"/>
  <c r="BF13" i="8"/>
  <c r="BH13" i="8" s="1"/>
  <c r="CO13" i="8"/>
  <c r="FQ13" i="8"/>
  <c r="FR13" i="8" s="1"/>
  <c r="DH9" i="16" s="1"/>
  <c r="Y14" i="8"/>
  <c r="Z14" i="8" s="1"/>
  <c r="Q10" i="16" s="1"/>
  <c r="AZ14" i="8"/>
  <c r="BA14" i="8" s="1"/>
  <c r="AK10" i="16" s="1"/>
  <c r="EK14" i="8"/>
  <c r="EL14" i="8" s="1"/>
  <c r="CI10" i="16" s="1"/>
  <c r="AS15" i="8"/>
  <c r="AT15" i="8" s="1"/>
  <c r="AF11" i="16" s="1"/>
  <c r="FD15" i="8"/>
  <c r="FF15" i="8" s="1"/>
  <c r="CZ11" i="16" s="1"/>
  <c r="L16" i="8"/>
  <c r="M16" i="8" s="1"/>
  <c r="G12" i="16" s="1"/>
  <c r="AM16" i="8"/>
  <c r="BN16" i="8"/>
  <c r="BP16" i="8" s="1"/>
  <c r="CU16" i="8"/>
  <c r="CV16" i="8" s="1"/>
  <c r="BQ12" i="16" s="1"/>
  <c r="EX16" i="8"/>
  <c r="EZ16" i="8" s="1"/>
  <c r="F17" i="8"/>
  <c r="AE17" i="8"/>
  <c r="BF17" i="8"/>
  <c r="BG17" i="8" s="1"/>
  <c r="AP13" i="16" s="1"/>
  <c r="CO17" i="8"/>
  <c r="EQ17" i="8"/>
  <c r="ES17" i="8" s="1"/>
  <c r="Y18" i="8"/>
  <c r="Z18" i="8" s="1"/>
  <c r="Q14" i="16" s="1"/>
  <c r="FK18" i="8"/>
  <c r="AS19" i="8"/>
  <c r="AU19" i="8" s="1"/>
  <c r="EE19" i="8"/>
  <c r="EG19" i="8" s="1"/>
  <c r="FD19" i="8"/>
  <c r="FF19" i="8" s="1"/>
  <c r="CZ15" i="16" s="1"/>
  <c r="L20" i="8"/>
  <c r="M20" i="8" s="1"/>
  <c r="G16" i="16" s="1"/>
  <c r="AM20" i="8"/>
  <c r="BN20" i="8"/>
  <c r="CU20" i="8"/>
  <c r="CV20" i="8" s="1"/>
  <c r="BQ16" i="16" s="1"/>
  <c r="EX20" i="8"/>
  <c r="EZ20" i="8" s="1"/>
  <c r="F21" i="8"/>
  <c r="AE21" i="8"/>
  <c r="CO21" i="8"/>
  <c r="CQ21" i="8" s="1"/>
  <c r="EQ21" i="8"/>
  <c r="ES21" i="8" s="1"/>
  <c r="FQ21" i="8"/>
  <c r="FS21" i="8" s="1"/>
  <c r="AZ22" i="8"/>
  <c r="BB22" i="8" s="1"/>
  <c r="EK22" i="8"/>
  <c r="EL22" i="8" s="1"/>
  <c r="CI18" i="16" s="1"/>
  <c r="FK22" i="8"/>
  <c r="AS23" i="8"/>
  <c r="EE23" i="8"/>
  <c r="FD23" i="8"/>
  <c r="FF23" i="8" s="1"/>
  <c r="CZ19" i="16" s="1"/>
  <c r="L24" i="8"/>
  <c r="N24" i="8" s="1"/>
  <c r="BN24" i="8"/>
  <c r="CU24" i="8"/>
  <c r="CV24" i="8" s="1"/>
  <c r="BQ20" i="16" s="1"/>
  <c r="EX24" i="8"/>
  <c r="F25" i="8"/>
  <c r="AE25" i="8"/>
  <c r="BF25" i="8"/>
  <c r="BG25" i="8" s="1"/>
  <c r="AP21" i="16" s="1"/>
  <c r="CO25" i="8"/>
  <c r="CP25" i="8" s="1"/>
  <c r="BL21" i="16" s="1"/>
  <c r="EQ25" i="8"/>
  <c r="ES25" i="8" s="1"/>
  <c r="FQ25" i="8"/>
  <c r="FS25" i="8" s="1"/>
  <c r="Y26" i="8"/>
  <c r="Z26" i="8" s="1"/>
  <c r="Q22" i="16" s="1"/>
  <c r="AZ26" i="8"/>
  <c r="BB26" i="8" s="1"/>
  <c r="AS27" i="8"/>
  <c r="AU27" i="8" s="1"/>
  <c r="EE27" i="8"/>
  <c r="EF27" i="8" s="1"/>
  <c r="CD23" i="16" s="1"/>
  <c r="FD27" i="8"/>
  <c r="FF27" i="8" s="1"/>
  <c r="CZ23" i="16" s="1"/>
  <c r="L28" i="8"/>
  <c r="N28" i="8" s="1"/>
  <c r="AM28" i="8"/>
  <c r="BN28" i="8"/>
  <c r="BO28" i="8" s="1"/>
  <c r="AU24" i="16" s="1"/>
  <c r="CU28" i="8"/>
  <c r="CV28" i="8" s="1"/>
  <c r="BQ24" i="16" s="1"/>
  <c r="EX28" i="8"/>
  <c r="EY28" i="8" s="1"/>
  <c r="CS24" i="16" s="1"/>
  <c r="F29" i="8"/>
  <c r="AE29" i="8"/>
  <c r="BF29" i="8"/>
  <c r="BG29" i="8" s="1"/>
  <c r="AP25" i="16" s="1"/>
  <c r="CO29" i="8"/>
  <c r="EQ29" i="8"/>
  <c r="ES29" i="8" s="1"/>
  <c r="FQ29" i="8"/>
  <c r="FS29" i="8" s="1"/>
  <c r="Y30" i="8"/>
  <c r="AA30" i="8" s="1"/>
  <c r="AZ30" i="8"/>
  <c r="BB30" i="8" s="1"/>
  <c r="EK30" i="8"/>
  <c r="EL30" i="8" s="1"/>
  <c r="CI26" i="16" s="1"/>
  <c r="FK30" i="8"/>
  <c r="AS31" i="8"/>
  <c r="AU31" i="8" s="1"/>
  <c r="EE31" i="8"/>
  <c r="EG31" i="8" s="1"/>
  <c r="FD31" i="8"/>
  <c r="FF31" i="8" s="1"/>
  <c r="CZ27" i="16" s="1"/>
  <c r="L32" i="8"/>
  <c r="N32" i="8" s="1"/>
  <c r="AM32" i="8"/>
  <c r="BN32" i="8"/>
  <c r="BO32" i="8" s="1"/>
  <c r="AU28" i="16" s="1"/>
  <c r="CU32" i="8"/>
  <c r="EX32" i="8"/>
  <c r="EZ32" i="8" s="1"/>
  <c r="F33" i="8"/>
  <c r="AE33" i="8"/>
  <c r="CO33" i="8"/>
  <c r="EQ33" i="8"/>
  <c r="ES33" i="8" s="1"/>
  <c r="FQ33" i="8"/>
  <c r="FS33" i="8" s="1"/>
  <c r="Y34" i="8"/>
  <c r="AA34" i="8" s="1"/>
  <c r="AZ34" i="8"/>
  <c r="BB34" i="8" s="1"/>
  <c r="EK34" i="8"/>
  <c r="EL34" i="8" s="1"/>
  <c r="CI30" i="16" s="1"/>
  <c r="FK34" i="8"/>
  <c r="AS35" i="8"/>
  <c r="EE35" i="8"/>
  <c r="FD35" i="8"/>
  <c r="FF35" i="8" s="1"/>
  <c r="CZ31" i="16" s="1"/>
  <c r="L36" i="8"/>
  <c r="N36" i="8" s="1"/>
  <c r="AM36" i="8"/>
  <c r="BN36" i="8"/>
  <c r="BO36" i="8" s="1"/>
  <c r="AU32" i="16" s="1"/>
  <c r="CU36" i="8"/>
  <c r="EX36" i="8"/>
  <c r="FK9" i="8"/>
  <c r="BY11" i="8"/>
  <c r="CB11" i="8" s="1"/>
  <c r="BE7" i="16" s="1"/>
  <c r="BR14" i="8"/>
  <c r="BU14" i="8" s="1"/>
  <c r="AZ10" i="16" s="1"/>
  <c r="BT15" i="8"/>
  <c r="BV15" i="8" s="1"/>
  <c r="Y22" i="8"/>
  <c r="Z22" i="8" s="1"/>
  <c r="Q18" i="16" s="1"/>
  <c r="S31" i="8"/>
  <c r="S35" i="8"/>
  <c r="AK24" i="8"/>
  <c r="CA14" i="8"/>
  <c r="CC14" i="8" s="1"/>
  <c r="BY14" i="8"/>
  <c r="BR17" i="8"/>
  <c r="BT17" i="8"/>
  <c r="BV17" i="8" s="1"/>
  <c r="CA18" i="8"/>
  <c r="CC18" i="8" s="1"/>
  <c r="BY18" i="8"/>
  <c r="BT21" i="8"/>
  <c r="BV21" i="8" s="1"/>
  <c r="BR21" i="8"/>
  <c r="BY22" i="8"/>
  <c r="CA22" i="8"/>
  <c r="CC22" i="8" s="1"/>
  <c r="BT25" i="8"/>
  <c r="BV25" i="8" s="1"/>
  <c r="BR25" i="8"/>
  <c r="CA26" i="8"/>
  <c r="CC26" i="8" s="1"/>
  <c r="BY26" i="8"/>
  <c r="BT29" i="8"/>
  <c r="BV29" i="8" s="1"/>
  <c r="BR29" i="8"/>
  <c r="BY30" i="8"/>
  <c r="CA30" i="8"/>
  <c r="CC30" i="8" s="1"/>
  <c r="BT33" i="8"/>
  <c r="BV33" i="8" s="1"/>
  <c r="BR33" i="8"/>
  <c r="BY34" i="8"/>
  <c r="CA34" i="8"/>
  <c r="CC34" i="8" s="1"/>
  <c r="EY14" i="8"/>
  <c r="CS10" i="16" s="1"/>
  <c r="EE15" i="8"/>
  <c r="EC15" i="8"/>
  <c r="EK20" i="8"/>
  <c r="EM20" i="8" s="1"/>
  <c r="EI20" i="8"/>
  <c r="EK24" i="8"/>
  <c r="EM24" i="8" s="1"/>
  <c r="EI24" i="8"/>
  <c r="FI24" i="8"/>
  <c r="FK24" i="8"/>
  <c r="FI28" i="8"/>
  <c r="FK28" i="8"/>
  <c r="EV30" i="8"/>
  <c r="EX30" i="8"/>
  <c r="F10" i="8"/>
  <c r="FQ10" i="8"/>
  <c r="FS10" i="8" s="1"/>
  <c r="FK11" i="8"/>
  <c r="EE12" i="8"/>
  <c r="EF12" i="8" s="1"/>
  <c r="CD8" i="16" s="1"/>
  <c r="L13" i="8"/>
  <c r="M13" i="8" s="1"/>
  <c r="G9" i="16" s="1"/>
  <c r="BN13" i="8"/>
  <c r="EX13" i="8"/>
  <c r="F14" i="8"/>
  <c r="AE14" i="8"/>
  <c r="CO14" i="8"/>
  <c r="FQ14" i="8"/>
  <c r="FR14" i="8" s="1"/>
  <c r="DH10" i="16" s="1"/>
  <c r="FK15" i="8"/>
  <c r="EE16" i="8"/>
  <c r="EG16" i="8" s="1"/>
  <c r="FD16" i="8"/>
  <c r="FE16" i="8" s="1"/>
  <c r="CX12" i="16" s="1"/>
  <c r="L17" i="8"/>
  <c r="M17" i="8" s="1"/>
  <c r="G13" i="16" s="1"/>
  <c r="AM17" i="8"/>
  <c r="BN17" i="8"/>
  <c r="EX17" i="8"/>
  <c r="F18" i="8"/>
  <c r="AE18" i="8"/>
  <c r="BF18" i="8"/>
  <c r="BG18" i="8" s="1"/>
  <c r="AP14" i="16" s="1"/>
  <c r="CO18" i="8"/>
  <c r="EQ18" i="8"/>
  <c r="ER18" i="8" s="1"/>
  <c r="CN14" i="16" s="1"/>
  <c r="FQ18" i="8"/>
  <c r="Y19" i="8"/>
  <c r="Z19" i="8" s="1"/>
  <c r="Q15" i="16" s="1"/>
  <c r="AZ19" i="8"/>
  <c r="BB19" i="8" s="1"/>
  <c r="EK19" i="8"/>
  <c r="EL19" i="8" s="1"/>
  <c r="CI15" i="16" s="1"/>
  <c r="FK19" i="8"/>
  <c r="AS20" i="8"/>
  <c r="FD20" i="8"/>
  <c r="FE20" i="8" s="1"/>
  <c r="CX16" i="16" s="1"/>
  <c r="L21" i="8"/>
  <c r="M21" i="8" s="1"/>
  <c r="G17" i="16" s="1"/>
  <c r="AM21" i="8"/>
  <c r="BN21" i="8"/>
  <c r="CU21" i="8"/>
  <c r="CV21" i="8" s="1"/>
  <c r="BQ17" i="16" s="1"/>
  <c r="EX21" i="8"/>
  <c r="F22" i="8"/>
  <c r="AE22" i="8"/>
  <c r="BF22" i="8"/>
  <c r="BG22" i="8" s="1"/>
  <c r="AP18" i="16" s="1"/>
  <c r="CO22" i="8"/>
  <c r="EQ22" i="8"/>
  <c r="ER22" i="8" s="1"/>
  <c r="CN18" i="16" s="1"/>
  <c r="FQ22" i="8"/>
  <c r="FR22" i="8" s="1"/>
  <c r="DH18" i="16" s="1"/>
  <c r="Y23" i="8"/>
  <c r="AA23" i="8" s="1"/>
  <c r="AZ23" i="8"/>
  <c r="BI23" i="8" s="1"/>
  <c r="EK23" i="8"/>
  <c r="EL23" i="8" s="1"/>
  <c r="CI19" i="16" s="1"/>
  <c r="FK23" i="8"/>
  <c r="EE24" i="8"/>
  <c r="FD24" i="8"/>
  <c r="FE24" i="8" s="1"/>
  <c r="CX20" i="16" s="1"/>
  <c r="L25" i="8"/>
  <c r="M25" i="8" s="1"/>
  <c r="G21" i="16" s="1"/>
  <c r="AM25" i="8"/>
  <c r="BN25" i="8"/>
  <c r="CU25" i="8"/>
  <c r="CV25" i="8" s="1"/>
  <c r="BQ21" i="16" s="1"/>
  <c r="EX25" i="8"/>
  <c r="EY25" i="8" s="1"/>
  <c r="CS21" i="16" s="1"/>
  <c r="F26" i="8"/>
  <c r="AE26" i="8"/>
  <c r="BF26" i="8"/>
  <c r="BH26" i="8" s="1"/>
  <c r="CO26" i="8"/>
  <c r="EQ26" i="8"/>
  <c r="ES26" i="8" s="1"/>
  <c r="FQ26" i="8"/>
  <c r="FS26" i="8" s="1"/>
  <c r="Y27" i="8"/>
  <c r="Z27" i="8" s="1"/>
  <c r="Q23" i="16" s="1"/>
  <c r="AZ27" i="8"/>
  <c r="BA27" i="8" s="1"/>
  <c r="AK23" i="16" s="1"/>
  <c r="EK27" i="8"/>
  <c r="EL27" i="8" s="1"/>
  <c r="CI23" i="16" s="1"/>
  <c r="AS28" i="8"/>
  <c r="AT28" i="8" s="1"/>
  <c r="AF24" i="16" s="1"/>
  <c r="EE28" i="8"/>
  <c r="FD28" i="8"/>
  <c r="FE28" i="8" s="1"/>
  <c r="CX24" i="16" s="1"/>
  <c r="L29" i="8"/>
  <c r="M29" i="8" s="1"/>
  <c r="G25" i="16" s="1"/>
  <c r="AM29" i="8"/>
  <c r="BN29" i="8"/>
  <c r="BP29" i="8" s="1"/>
  <c r="CU29" i="8"/>
  <c r="CV29" i="8" s="1"/>
  <c r="BQ25" i="16" s="1"/>
  <c r="EX29" i="8"/>
  <c r="F30" i="8"/>
  <c r="O30" i="8" s="1"/>
  <c r="AE30" i="8"/>
  <c r="BF30" i="8"/>
  <c r="BG30" i="8" s="1"/>
  <c r="AP26" i="16" s="1"/>
  <c r="CO30" i="8"/>
  <c r="CQ30" i="8" s="1"/>
  <c r="EQ30" i="8"/>
  <c r="ER30" i="8" s="1"/>
  <c r="CN26" i="16" s="1"/>
  <c r="FQ30" i="8"/>
  <c r="FS30" i="8" s="1"/>
  <c r="Y31" i="8"/>
  <c r="Z31" i="8" s="1"/>
  <c r="Q27" i="16" s="1"/>
  <c r="AZ31" i="8"/>
  <c r="BA31" i="8" s="1"/>
  <c r="AK27" i="16" s="1"/>
  <c r="EK31" i="8"/>
  <c r="EL31" i="8" s="1"/>
  <c r="CI27" i="16" s="1"/>
  <c r="FK31" i="8"/>
  <c r="AS32" i="8"/>
  <c r="AT32" i="8" s="1"/>
  <c r="AF28" i="16" s="1"/>
  <c r="EE32" i="8"/>
  <c r="EG32" i="8" s="1"/>
  <c r="FD32" i="8"/>
  <c r="FF32" i="8" s="1"/>
  <c r="CZ28" i="16" s="1"/>
  <c r="L33" i="8"/>
  <c r="M33" i="8" s="1"/>
  <c r="G29" i="16" s="1"/>
  <c r="AM33" i="8"/>
  <c r="BN33" i="8"/>
  <c r="BO33" i="8" s="1"/>
  <c r="AU29" i="16" s="1"/>
  <c r="CU33" i="8"/>
  <c r="CV33" i="8" s="1"/>
  <c r="BQ29" i="16" s="1"/>
  <c r="EX33" i="8"/>
  <c r="F34" i="8"/>
  <c r="AE34" i="8"/>
  <c r="BF34" i="8"/>
  <c r="CO34" i="8"/>
  <c r="CX34" i="8" s="1"/>
  <c r="CD34" i="8" s="1"/>
  <c r="Q30" i="11" s="1"/>
  <c r="X30" i="11" s="1"/>
  <c r="EQ34" i="8"/>
  <c r="ER34" i="8" s="1"/>
  <c r="CN30" i="16" s="1"/>
  <c r="FQ34" i="8"/>
  <c r="FR34" i="8" s="1"/>
  <c r="DH30" i="16" s="1"/>
  <c r="Y35" i="8"/>
  <c r="AZ35" i="8"/>
  <c r="FK35" i="8"/>
  <c r="AS36" i="8"/>
  <c r="AT36" i="8" s="1"/>
  <c r="AF32" i="16" s="1"/>
  <c r="EE36" i="8"/>
  <c r="EF36" i="8" s="1"/>
  <c r="CD32" i="16" s="1"/>
  <c r="FD36" i="8"/>
  <c r="FE36" i="8" s="1"/>
  <c r="CX32" i="16" s="1"/>
  <c r="BF10" i="8"/>
  <c r="BH10" i="8" s="1"/>
  <c r="FD12" i="8"/>
  <c r="FE12" i="8" s="1"/>
  <c r="CX8" i="16" s="1"/>
  <c r="AM13" i="8"/>
  <c r="BT13" i="8"/>
  <c r="EQ13" i="8"/>
  <c r="ER13" i="8" s="1"/>
  <c r="CN9" i="16" s="1"/>
  <c r="BF14" i="8"/>
  <c r="BG14" i="8" s="1"/>
  <c r="AP10" i="16" s="1"/>
  <c r="EI17" i="8"/>
  <c r="EL17" i="8" s="1"/>
  <c r="CI13" i="16" s="1"/>
  <c r="EE20" i="8"/>
  <c r="EF20" i="8" s="1"/>
  <c r="CD16" i="16" s="1"/>
  <c r="BF21" i="8"/>
  <c r="BH21" i="8" s="1"/>
  <c r="BY10" i="8"/>
  <c r="FD11" i="8"/>
  <c r="FF11" i="8" s="1"/>
  <c r="CZ7" i="16" s="1"/>
  <c r="FK13" i="8"/>
  <c r="BH16" i="8"/>
  <c r="DJ26" i="16" l="1"/>
  <c r="AW25" i="16"/>
  <c r="AR22" i="16"/>
  <c r="AN13" i="8"/>
  <c r="AA9" i="16" s="1"/>
  <c r="AV13" i="8"/>
  <c r="AM15" i="16"/>
  <c r="BG30" i="16"/>
  <c r="BG18" i="16"/>
  <c r="AM30" i="16"/>
  <c r="AH23" i="16"/>
  <c r="CK17" i="16"/>
  <c r="BG19" i="16"/>
  <c r="BG11" i="16"/>
  <c r="DJ32" i="16"/>
  <c r="CK25" i="16"/>
  <c r="AN23" i="8"/>
  <c r="AA19" i="16" s="1"/>
  <c r="AV23" i="8"/>
  <c r="CU15" i="16"/>
  <c r="BN12" i="16"/>
  <c r="AR8" i="16"/>
  <c r="CK14" i="16"/>
  <c r="AH20" i="16"/>
  <c r="CK7" i="16"/>
  <c r="CP6" i="16"/>
  <c r="AM32" i="16"/>
  <c r="CP27" i="16"/>
  <c r="CK24" i="16"/>
  <c r="AR19" i="16"/>
  <c r="BS18" i="16"/>
  <c r="AM8" i="16"/>
  <c r="CF28" i="16"/>
  <c r="BN26" i="16"/>
  <c r="CP22" i="16"/>
  <c r="AN25" i="8"/>
  <c r="AA21" i="16" s="1"/>
  <c r="AV25" i="8"/>
  <c r="CF12" i="16"/>
  <c r="DJ6" i="16"/>
  <c r="BG22" i="16"/>
  <c r="BG14" i="16"/>
  <c r="BG10" i="16"/>
  <c r="AN36" i="8"/>
  <c r="AA32" i="16" s="1"/>
  <c r="AV36" i="8"/>
  <c r="CF27" i="16"/>
  <c r="AM26" i="16"/>
  <c r="AM22" i="16"/>
  <c r="BN17" i="16"/>
  <c r="AW12" i="16"/>
  <c r="DJ28" i="16"/>
  <c r="CK21" i="16"/>
  <c r="CP20" i="16"/>
  <c r="BS15" i="16"/>
  <c r="AH10" i="16"/>
  <c r="BB31" i="16"/>
  <c r="BB27" i="16"/>
  <c r="BB19" i="16"/>
  <c r="BB7" i="16"/>
  <c r="BG29" i="16"/>
  <c r="BG25" i="16"/>
  <c r="BG21" i="16"/>
  <c r="BG13" i="16"/>
  <c r="BB8" i="16"/>
  <c r="AH6" i="16"/>
  <c r="AW30" i="16"/>
  <c r="CF29" i="16"/>
  <c r="AM28" i="16"/>
  <c r="BS26" i="16"/>
  <c r="AM24" i="16"/>
  <c r="AW22" i="16"/>
  <c r="CF21" i="16"/>
  <c r="DJ19" i="16"/>
  <c r="AW18" i="16"/>
  <c r="CF17" i="16"/>
  <c r="AR15" i="16"/>
  <c r="BS14" i="16"/>
  <c r="CK12" i="16"/>
  <c r="CP11" i="16"/>
  <c r="AO14" i="8"/>
  <c r="AV14" i="8"/>
  <c r="AH9" i="16"/>
  <c r="BW10" i="8"/>
  <c r="AR7" i="16"/>
  <c r="BS5" i="16"/>
  <c r="BG6" i="16"/>
  <c r="DP22" i="8"/>
  <c r="DI33" i="8"/>
  <c r="AN29" i="8"/>
  <c r="AA25" i="16" s="1"/>
  <c r="AV29" i="8"/>
  <c r="DJ22" i="16"/>
  <c r="CK16" i="16"/>
  <c r="BG26" i="16"/>
  <c r="CP25" i="16"/>
  <c r="AN28" i="8"/>
  <c r="AA24" i="16" s="1"/>
  <c r="AV28" i="8"/>
  <c r="CP21" i="16"/>
  <c r="CP17" i="16"/>
  <c r="CU16" i="16"/>
  <c r="BG31" i="16"/>
  <c r="BG23" i="16"/>
  <c r="BG15" i="16"/>
  <c r="AO35" i="8"/>
  <c r="AV35" i="8"/>
  <c r="AR28" i="16"/>
  <c r="BS27" i="16"/>
  <c r="CP24" i="16"/>
  <c r="AN27" i="8"/>
  <c r="AA23" i="16" s="1"/>
  <c r="AV27" i="8"/>
  <c r="BB23" i="16"/>
  <c r="BG17" i="16"/>
  <c r="BN31" i="16"/>
  <c r="BS30" i="16"/>
  <c r="CK28" i="16"/>
  <c r="AR23" i="16"/>
  <c r="BS22" i="16"/>
  <c r="CU14" i="16"/>
  <c r="DJ11" i="16"/>
  <c r="CK31" i="16"/>
  <c r="BB6" i="16"/>
  <c r="AR12" i="16"/>
  <c r="AR17" i="16"/>
  <c r="AR6" i="16"/>
  <c r="AN33" i="8"/>
  <c r="AA29" i="16" s="1"/>
  <c r="AV33" i="8"/>
  <c r="AN21" i="8"/>
  <c r="AA17" i="16" s="1"/>
  <c r="AV21" i="8"/>
  <c r="AN17" i="8"/>
  <c r="AA13" i="16" s="1"/>
  <c r="AV17" i="8"/>
  <c r="CK20" i="16"/>
  <c r="BB13" i="16"/>
  <c r="BB11" i="16"/>
  <c r="DJ29" i="16"/>
  <c r="AN32" i="8"/>
  <c r="AA28" i="16" s="1"/>
  <c r="AV32" i="8"/>
  <c r="AH27" i="16"/>
  <c r="AM18" i="16"/>
  <c r="CF15" i="16"/>
  <c r="CP13" i="16"/>
  <c r="AO16" i="8"/>
  <c r="AC12" i="16" s="1"/>
  <c r="AV16" i="8"/>
  <c r="BB30" i="16"/>
  <c r="BB26" i="16"/>
  <c r="BB22" i="16"/>
  <c r="BB18" i="16"/>
  <c r="BB14" i="16"/>
  <c r="CP28" i="16"/>
  <c r="AO31" i="8"/>
  <c r="AV31" i="8"/>
  <c r="AR24" i="16"/>
  <c r="BS19" i="16"/>
  <c r="AM17" i="16"/>
  <c r="BN16" i="16"/>
  <c r="CF14" i="16"/>
  <c r="AN15" i="8"/>
  <c r="AA11" i="16" s="1"/>
  <c r="AV15" i="8"/>
  <c r="BG20" i="16"/>
  <c r="AM14" i="16"/>
  <c r="BB16" i="16"/>
  <c r="BG9" i="16"/>
  <c r="AH12" i="16"/>
  <c r="BN8" i="16"/>
  <c r="AH8" i="16"/>
  <c r="DJ31" i="16"/>
  <c r="AO34" i="8"/>
  <c r="AC30" i="16" s="1"/>
  <c r="AV34" i="8"/>
  <c r="AH29" i="16"/>
  <c r="AO26" i="8"/>
  <c r="AC22" i="16" s="1"/>
  <c r="AV26" i="8"/>
  <c r="AH21" i="16"/>
  <c r="CP19" i="16"/>
  <c r="AO22" i="8"/>
  <c r="AV22" i="8"/>
  <c r="AH17" i="16"/>
  <c r="DJ15" i="16"/>
  <c r="CF13" i="16"/>
  <c r="BN11" i="16"/>
  <c r="CU10" i="16"/>
  <c r="DJ7" i="16"/>
  <c r="AO10" i="8"/>
  <c r="AC6" i="16" s="1"/>
  <c r="AV10" i="8"/>
  <c r="BS13" i="16"/>
  <c r="DJ13" i="16"/>
  <c r="DI23" i="8"/>
  <c r="BB29" i="16"/>
  <c r="BB25" i="16"/>
  <c r="BB21" i="16"/>
  <c r="BB17" i="16"/>
  <c r="CP29" i="16"/>
  <c r="CU28" i="16"/>
  <c r="DJ25" i="16"/>
  <c r="DJ21" i="16"/>
  <c r="DJ17" i="16"/>
  <c r="AN20" i="8"/>
  <c r="AA16" i="16" s="1"/>
  <c r="AV20" i="8"/>
  <c r="AH15" i="16"/>
  <c r="CU12" i="16"/>
  <c r="AR9" i="16"/>
  <c r="AN12" i="8"/>
  <c r="AA8" i="16" s="1"/>
  <c r="AV12" i="8"/>
  <c r="BG27" i="16"/>
  <c r="AO11" i="8"/>
  <c r="AV11" i="8"/>
  <c r="AR32" i="16"/>
  <c r="CU27" i="16"/>
  <c r="AR20" i="16"/>
  <c r="CF18" i="16"/>
  <c r="AR16" i="16"/>
  <c r="AN19" i="8"/>
  <c r="AA15" i="16" s="1"/>
  <c r="AV19" i="8"/>
  <c r="CP12" i="16"/>
  <c r="AW7" i="16"/>
  <c r="DJ23" i="16"/>
  <c r="CK22" i="16"/>
  <c r="BG32" i="16"/>
  <c r="BG28" i="16"/>
  <c r="BG24" i="16"/>
  <c r="BB15" i="16"/>
  <c r="BB32" i="16"/>
  <c r="BB28" i="16"/>
  <c r="BB24" i="16"/>
  <c r="BB20" i="16"/>
  <c r="BB12" i="16"/>
  <c r="AM9" i="16"/>
  <c r="AR29" i="16"/>
  <c r="CK32" i="16"/>
  <c r="DJ27" i="16"/>
  <c r="AO30" i="8"/>
  <c r="AV30" i="8"/>
  <c r="AH25" i="16"/>
  <c r="CU18" i="16"/>
  <c r="CP15" i="16"/>
  <c r="AO18" i="8"/>
  <c r="AV18" i="8"/>
  <c r="AH13" i="16"/>
  <c r="BS10" i="16"/>
  <c r="CK8" i="16"/>
  <c r="CP7" i="16"/>
  <c r="CU6" i="16"/>
  <c r="CK11" i="16"/>
  <c r="CP10" i="16"/>
  <c r="BG16" i="16"/>
  <c r="BS9" i="16"/>
  <c r="CP5" i="16"/>
  <c r="DI24" i="8"/>
  <c r="S21" i="16"/>
  <c r="AC31" i="16"/>
  <c r="AC26" i="16"/>
  <c r="AC14" i="16"/>
  <c r="I6" i="16"/>
  <c r="I28" i="16"/>
  <c r="AC7" i="16"/>
  <c r="I11" i="16"/>
  <c r="S24" i="16"/>
  <c r="AC18" i="16"/>
  <c r="S19" i="16"/>
  <c r="I20" i="16"/>
  <c r="S29" i="16"/>
  <c r="S30" i="16"/>
  <c r="I24" i="16"/>
  <c r="S13" i="16"/>
  <c r="S9" i="16"/>
  <c r="S20" i="16"/>
  <c r="I14" i="16"/>
  <c r="DP33" i="8"/>
  <c r="DP9" i="8"/>
  <c r="N8" i="16"/>
  <c r="N30" i="16"/>
  <c r="I32" i="16"/>
  <c r="S26" i="16"/>
  <c r="AC27" i="16"/>
  <c r="X6" i="16"/>
  <c r="S16" i="16"/>
  <c r="AC10" i="16"/>
  <c r="S8" i="16"/>
  <c r="X7" i="16"/>
  <c r="DP35" i="8"/>
  <c r="DI20" i="8"/>
  <c r="DI9" i="8"/>
  <c r="AT8" i="8"/>
  <c r="DI21" i="8"/>
  <c r="U16" i="8"/>
  <c r="AH16" i="8"/>
  <c r="T10" i="8"/>
  <c r="L6" i="16" s="1"/>
  <c r="AH10" i="8"/>
  <c r="U35" i="8"/>
  <c r="AH35" i="8"/>
  <c r="BW27" i="8"/>
  <c r="U28" i="8"/>
  <c r="AH28" i="8"/>
  <c r="T12" i="8"/>
  <c r="L8" i="16" s="1"/>
  <c r="U21" i="8"/>
  <c r="AH21" i="8"/>
  <c r="T27" i="8"/>
  <c r="L23" i="16" s="1"/>
  <c r="AH27" i="8"/>
  <c r="T11" i="8"/>
  <c r="L7" i="16" s="1"/>
  <c r="AH11" i="8"/>
  <c r="T34" i="8"/>
  <c r="L30" i="16" s="1"/>
  <c r="AH34" i="8"/>
  <c r="T32" i="8"/>
  <c r="L28" i="16" s="1"/>
  <c r="AH32" i="8"/>
  <c r="U25" i="8"/>
  <c r="AH25" i="8"/>
  <c r="T15" i="8"/>
  <c r="AH15" i="8"/>
  <c r="T14" i="8"/>
  <c r="AH14" i="8"/>
  <c r="O18" i="8"/>
  <c r="T31" i="8"/>
  <c r="AH31" i="8"/>
  <c r="T24" i="8"/>
  <c r="AH24" i="8"/>
  <c r="AH8" i="8"/>
  <c r="U17" i="8"/>
  <c r="AH17" i="8"/>
  <c r="T23" i="8"/>
  <c r="L19" i="16" s="1"/>
  <c r="AH23" i="8"/>
  <c r="U26" i="8"/>
  <c r="AH26" i="8"/>
  <c r="U13" i="8"/>
  <c r="AH13" i="8"/>
  <c r="T30" i="8"/>
  <c r="L26" i="16" s="1"/>
  <c r="AH30" i="8"/>
  <c r="T29" i="8"/>
  <c r="AH29" i="8"/>
  <c r="T36" i="8"/>
  <c r="L32" i="16" s="1"/>
  <c r="AH36" i="8"/>
  <c r="T20" i="8"/>
  <c r="AH20" i="8"/>
  <c r="U33" i="8"/>
  <c r="AH33" i="8"/>
  <c r="T19" i="8"/>
  <c r="AH19" i="8"/>
  <c r="T18" i="8"/>
  <c r="L14" i="16" s="1"/>
  <c r="AH18" i="8"/>
  <c r="AH9" i="8"/>
  <c r="T22" i="8"/>
  <c r="AH22" i="8"/>
  <c r="DI25" i="8"/>
  <c r="DI35" i="8"/>
  <c r="DI36" i="8"/>
  <c r="DI22" i="8"/>
  <c r="U36" i="8"/>
  <c r="O34" i="8"/>
  <c r="U20" i="8"/>
  <c r="O29" i="8"/>
  <c r="BW12" i="8"/>
  <c r="BJ12" i="8" s="1"/>
  <c r="P8" i="11" s="1"/>
  <c r="W8" i="11" s="1"/>
  <c r="O32" i="8"/>
  <c r="O28" i="8"/>
  <c r="O20" i="8"/>
  <c r="O19" i="8"/>
  <c r="FR25" i="8"/>
  <c r="DH21" i="16" s="1"/>
  <c r="AN26" i="8"/>
  <c r="O23" i="8"/>
  <c r="O21" i="8"/>
  <c r="O9" i="8"/>
  <c r="O12" i="8"/>
  <c r="O8" i="8"/>
  <c r="O31" i="8"/>
  <c r="O14" i="8"/>
  <c r="O13" i="8"/>
  <c r="O36" i="8"/>
  <c r="O17" i="8"/>
  <c r="FR15" i="8"/>
  <c r="BW17" i="8"/>
  <c r="BJ17" i="8" s="1"/>
  <c r="P13" i="11" s="1"/>
  <c r="W13" i="11" s="1"/>
  <c r="AN30" i="8"/>
  <c r="ER23" i="8"/>
  <c r="CV26" i="8"/>
  <c r="BO14" i="8"/>
  <c r="AT33" i="8"/>
  <c r="O24" i="8"/>
  <c r="O27" i="8"/>
  <c r="G15" i="8"/>
  <c r="O15" i="8"/>
  <c r="O11" i="8"/>
  <c r="O26" i="8"/>
  <c r="H22" i="8"/>
  <c r="O22" i="8"/>
  <c r="O10" i="8"/>
  <c r="FE15" i="8"/>
  <c r="CX11" i="16" s="1"/>
  <c r="BO16" i="8"/>
  <c r="O33" i="8"/>
  <c r="O25" i="8"/>
  <c r="BW20" i="8"/>
  <c r="BJ20" i="8" s="1"/>
  <c r="P16" i="11" s="1"/>
  <c r="W16" i="11" s="1"/>
  <c r="O16" i="8"/>
  <c r="AT29" i="8"/>
  <c r="CX10" i="8"/>
  <c r="CD10" i="8" s="1"/>
  <c r="Q6" i="11" s="1"/>
  <c r="X6" i="11" s="1"/>
  <c r="ER19" i="8"/>
  <c r="FR19" i="8"/>
  <c r="DH15" i="16" s="1"/>
  <c r="AF23" i="8"/>
  <c r="AN31" i="8"/>
  <c r="U18" i="8"/>
  <c r="BA36" i="8"/>
  <c r="Z28" i="8"/>
  <c r="BI15" i="8"/>
  <c r="FG21" i="8"/>
  <c r="BO26" i="8"/>
  <c r="M18" i="8"/>
  <c r="EL12" i="8"/>
  <c r="AN34" i="8"/>
  <c r="DP21" i="8"/>
  <c r="DI17" i="8"/>
  <c r="DI19" i="8"/>
  <c r="CX22" i="8"/>
  <c r="CD22" i="8" s="1"/>
  <c r="Q18" i="11" s="1"/>
  <c r="X18" i="11" s="1"/>
  <c r="FG17" i="8"/>
  <c r="CX17" i="8"/>
  <c r="CD17" i="8" s="1"/>
  <c r="Q13" i="11" s="1"/>
  <c r="X13" i="11" s="1"/>
  <c r="CV17" i="8"/>
  <c r="CB10" i="8"/>
  <c r="AN14" i="8"/>
  <c r="ER31" i="8"/>
  <c r="AU11" i="8"/>
  <c r="BW21" i="8"/>
  <c r="BJ21" i="8" s="1"/>
  <c r="P17" i="11" s="1"/>
  <c r="W17" i="11" s="1"/>
  <c r="BO20" i="8"/>
  <c r="AN35" i="8"/>
  <c r="BB10" i="8"/>
  <c r="U22" i="8"/>
  <c r="BO22" i="8"/>
  <c r="BA32" i="8"/>
  <c r="DP23" i="8"/>
  <c r="DP10" i="8"/>
  <c r="DI18" i="8"/>
  <c r="BI35" i="8"/>
  <c r="ER33" i="8"/>
  <c r="EL16" i="8"/>
  <c r="CX13" i="8"/>
  <c r="CD13" i="8" s="1"/>
  <c r="Q9" i="11" s="1"/>
  <c r="X9" i="11" s="1"/>
  <c r="BJ10" i="8"/>
  <c r="P6" i="11" s="1"/>
  <c r="W6" i="11" s="1"/>
  <c r="DP20" i="8"/>
  <c r="ER14" i="8"/>
  <c r="FS13" i="8"/>
  <c r="EL32" i="8"/>
  <c r="EY10" i="8"/>
  <c r="FE31" i="8"/>
  <c r="EF25" i="8"/>
  <c r="FR31" i="8"/>
  <c r="FE27" i="8"/>
  <c r="DI14" i="8"/>
  <c r="DZ21" i="8"/>
  <c r="DP36" i="8"/>
  <c r="DZ27" i="8"/>
  <c r="DZ11" i="8"/>
  <c r="CY11" i="8" s="1"/>
  <c r="R7" i="11" s="1"/>
  <c r="Y7" i="11" s="1"/>
  <c r="DI34" i="8"/>
  <c r="DZ35" i="8"/>
  <c r="DZ19" i="8"/>
  <c r="DP17" i="8"/>
  <c r="DZ29" i="8"/>
  <c r="CY29" i="8" s="1"/>
  <c r="R25" i="11" s="1"/>
  <c r="Y25" i="11" s="1"/>
  <c r="DP19" i="8"/>
  <c r="DZ13" i="8"/>
  <c r="DP26" i="8"/>
  <c r="DI26" i="8"/>
  <c r="DZ31" i="8"/>
  <c r="CY31" i="8" s="1"/>
  <c r="R27" i="11" s="1"/>
  <c r="Y27" i="11" s="1"/>
  <c r="DZ23" i="8"/>
  <c r="DZ15" i="8"/>
  <c r="CY15" i="8" s="1"/>
  <c r="R11" i="11" s="1"/>
  <c r="Y11" i="11" s="1"/>
  <c r="DI10" i="8"/>
  <c r="DZ30" i="8"/>
  <c r="CY30" i="8" s="1"/>
  <c r="R26" i="11" s="1"/>
  <c r="Y26" i="11" s="1"/>
  <c r="DZ25" i="8"/>
  <c r="DZ14" i="8"/>
  <c r="DI13" i="8"/>
  <c r="DZ33" i="8"/>
  <c r="CY33" i="8" s="1"/>
  <c r="R29" i="11" s="1"/>
  <c r="Y29" i="11" s="1"/>
  <c r="DZ22" i="8"/>
  <c r="DZ17" i="8"/>
  <c r="DI8" i="8"/>
  <c r="DZ32" i="8"/>
  <c r="CY32" i="8" s="1"/>
  <c r="R28" i="11" s="1"/>
  <c r="Y28" i="11" s="1"/>
  <c r="DZ24" i="8"/>
  <c r="DZ16" i="8"/>
  <c r="CY16" i="8" s="1"/>
  <c r="R12" i="11" s="1"/>
  <c r="Y12" i="11" s="1"/>
  <c r="DZ8" i="8"/>
  <c r="DZ34" i="8"/>
  <c r="DZ26" i="8"/>
  <c r="DZ18" i="8"/>
  <c r="DZ10" i="8"/>
  <c r="DZ9" i="8"/>
  <c r="CY9" i="8" s="1"/>
  <c r="R5" i="11" s="1"/>
  <c r="Y5" i="11" s="1"/>
  <c r="DZ36" i="8"/>
  <c r="DZ28" i="8"/>
  <c r="CY28" i="8" s="1"/>
  <c r="R24" i="11" s="1"/>
  <c r="Y24" i="11" s="1"/>
  <c r="DZ20" i="8"/>
  <c r="DZ12" i="8"/>
  <c r="CY12" i="8" s="1"/>
  <c r="R8" i="11" s="1"/>
  <c r="Y8" i="11" s="1"/>
  <c r="G29" i="8"/>
  <c r="U15" i="8"/>
  <c r="AA11" i="8"/>
  <c r="U23" i="8"/>
  <c r="N19" i="8"/>
  <c r="AF11" i="8"/>
  <c r="ET24" i="8"/>
  <c r="FR33" i="8"/>
  <c r="ER17" i="8"/>
  <c r="BP33" i="8"/>
  <c r="CP12" i="8"/>
  <c r="AT16" i="8"/>
  <c r="BA15" i="8"/>
  <c r="AK11" i="16" s="1"/>
  <c r="Z20" i="8"/>
  <c r="FT31" i="8"/>
  <c r="FL31" i="8"/>
  <c r="DC27" i="16" s="1"/>
  <c r="FM31" i="8"/>
  <c r="FL15" i="8"/>
  <c r="DC11" i="16" s="1"/>
  <c r="FM15" i="8"/>
  <c r="FL22" i="8"/>
  <c r="DC18" i="16" s="1"/>
  <c r="FM22" i="8"/>
  <c r="CX9" i="8"/>
  <c r="CD9" i="8" s="1"/>
  <c r="Q5" i="11" s="1"/>
  <c r="X5" i="11" s="1"/>
  <c r="FL29" i="8"/>
  <c r="DC25" i="16" s="1"/>
  <c r="FM29" i="8"/>
  <c r="FL14" i="8"/>
  <c r="DC10" i="16" s="1"/>
  <c r="FM14" i="8"/>
  <c r="ER8" i="8"/>
  <c r="BG8" i="8"/>
  <c r="Z8" i="8"/>
  <c r="N9" i="8"/>
  <c r="FG29" i="8"/>
  <c r="CX18" i="8"/>
  <c r="CD18" i="8" s="1"/>
  <c r="Q14" i="11" s="1"/>
  <c r="X14" i="11" s="1"/>
  <c r="FF14" i="8"/>
  <c r="CZ10" i="16" s="1"/>
  <c r="ET11" i="8"/>
  <c r="FL25" i="8"/>
  <c r="DC21" i="16" s="1"/>
  <c r="FM25" i="8"/>
  <c r="FR35" i="8"/>
  <c r="FE29" i="8"/>
  <c r="FL26" i="8"/>
  <c r="FM26" i="8"/>
  <c r="CV14" i="8"/>
  <c r="FL10" i="8"/>
  <c r="DC6" i="16" s="1"/>
  <c r="FM10" i="8"/>
  <c r="FG8" i="8"/>
  <c r="CC9" i="8"/>
  <c r="AT13" i="8"/>
  <c r="AF9" i="16" s="1"/>
  <c r="T8" i="8"/>
  <c r="Z9" i="8"/>
  <c r="ER11" i="8"/>
  <c r="AO9" i="8"/>
  <c r="AF15" i="8"/>
  <c r="FL32" i="8"/>
  <c r="FM32" i="8"/>
  <c r="FF9" i="8"/>
  <c r="CZ5" i="16" s="1"/>
  <c r="BB8" i="8"/>
  <c r="FL27" i="8"/>
  <c r="FM27" i="8"/>
  <c r="BV8" i="8"/>
  <c r="CV9" i="8"/>
  <c r="FL13" i="8"/>
  <c r="DC9" i="16" s="1"/>
  <c r="FM13" i="8"/>
  <c r="EZ11" i="8"/>
  <c r="U32" i="8"/>
  <c r="FL23" i="8"/>
  <c r="DC19" i="16" s="1"/>
  <c r="FM23" i="8"/>
  <c r="FT19" i="8"/>
  <c r="FL19" i="8"/>
  <c r="DC15" i="16" s="1"/>
  <c r="FM19" i="8"/>
  <c r="FL28" i="8"/>
  <c r="DC24" i="16" s="1"/>
  <c r="FM28" i="8"/>
  <c r="FL24" i="8"/>
  <c r="DC20" i="16" s="1"/>
  <c r="FM24" i="8"/>
  <c r="EY22" i="8"/>
  <c r="FL17" i="8"/>
  <c r="DC13" i="16" s="1"/>
  <c r="FM17" i="8"/>
  <c r="DE13" i="16" s="1"/>
  <c r="EM9" i="8"/>
  <c r="BW35" i="8"/>
  <c r="BJ35" i="8" s="1"/>
  <c r="P31" i="11" s="1"/>
  <c r="W31" i="11" s="1"/>
  <c r="FL33" i="8"/>
  <c r="FM33" i="8"/>
  <c r="FL21" i="8"/>
  <c r="DC17" i="16" s="1"/>
  <c r="FM21" i="8"/>
  <c r="U14" i="8"/>
  <c r="FE33" i="8"/>
  <c r="EF21" i="8"/>
  <c r="CV22" i="8"/>
  <c r="BO34" i="8"/>
  <c r="BA28" i="8"/>
  <c r="AG9" i="8"/>
  <c r="BU20" i="8"/>
  <c r="AT12" i="8"/>
  <c r="BV9" i="8"/>
  <c r="BI11" i="8"/>
  <c r="FF8" i="8"/>
  <c r="BO10" i="8"/>
  <c r="T9" i="8"/>
  <c r="L5" i="16" s="1"/>
  <c r="FL16" i="8"/>
  <c r="DC12" i="16" s="1"/>
  <c r="FM16" i="8"/>
  <c r="FL12" i="8"/>
  <c r="DC8" i="16" s="1"/>
  <c r="FM12" i="8"/>
  <c r="EF9" i="8"/>
  <c r="FL9" i="8"/>
  <c r="DC5" i="16" s="1"/>
  <c r="FM9" i="8"/>
  <c r="FL34" i="8"/>
  <c r="DC30" i="16" s="1"/>
  <c r="FM34" i="8"/>
  <c r="FR9" i="8"/>
  <c r="BH9" i="8"/>
  <c r="AU8" i="8"/>
  <c r="BP12" i="8"/>
  <c r="EM13" i="8"/>
  <c r="U19" i="8"/>
  <c r="CQ13" i="8"/>
  <c r="FT35" i="8"/>
  <c r="FL35" i="8"/>
  <c r="DC31" i="16" s="1"/>
  <c r="FM35" i="8"/>
  <c r="FT11" i="8"/>
  <c r="FL11" i="8"/>
  <c r="DC7" i="16" s="1"/>
  <c r="FM11" i="8"/>
  <c r="ER21" i="8"/>
  <c r="AN22" i="8"/>
  <c r="BB14" i="8"/>
  <c r="FF10" i="8"/>
  <c r="CZ6" i="16" s="1"/>
  <c r="FL30" i="8"/>
  <c r="DC26" i="16" s="1"/>
  <c r="FM30" i="8"/>
  <c r="FL18" i="8"/>
  <c r="DC14" i="16" s="1"/>
  <c r="FM18" i="8"/>
  <c r="U30" i="8"/>
  <c r="ER15" i="8"/>
  <c r="CV18" i="8"/>
  <c r="AO8" i="8"/>
  <c r="N8" i="8"/>
  <c r="BU8" i="8"/>
  <c r="AT10" i="8"/>
  <c r="BA9" i="8"/>
  <c r="AF8" i="8"/>
  <c r="BA12" i="8"/>
  <c r="T13" i="8"/>
  <c r="FL36" i="8"/>
  <c r="DC32" i="16" s="1"/>
  <c r="FM36" i="8"/>
  <c r="FL20" i="8"/>
  <c r="FM20" i="8"/>
  <c r="AU9" i="8"/>
  <c r="EL8" i="8"/>
  <c r="ER9" i="8"/>
  <c r="EL25" i="8"/>
  <c r="CM13" i="16"/>
  <c r="CW24" i="8"/>
  <c r="CQ25" i="8"/>
  <c r="CP15" i="8"/>
  <c r="BL11" i="16" s="1"/>
  <c r="CB9" i="8"/>
  <c r="BE5" i="16" s="1"/>
  <c r="BI12" i="16"/>
  <c r="BI8" i="16"/>
  <c r="BU21" i="8"/>
  <c r="AZ17" i="16" s="1"/>
  <c r="BU26" i="8"/>
  <c r="AZ22" i="16" s="1"/>
  <c r="BU18" i="8"/>
  <c r="AZ14" i="16" s="1"/>
  <c r="AU30" i="8"/>
  <c r="U8" i="16"/>
  <c r="R8" i="16" s="1"/>
  <c r="E7" i="12" s="1"/>
  <c r="N31" i="8"/>
  <c r="FS24" i="8"/>
  <c r="FT9" i="8"/>
  <c r="FR21" i="8"/>
  <c r="DH17" i="16" s="1"/>
  <c r="FE21" i="8"/>
  <c r="CX17" i="16" s="1"/>
  <c r="FE9" i="8"/>
  <c r="CX5" i="16" s="1"/>
  <c r="FE35" i="8"/>
  <c r="CX31" i="16" s="1"/>
  <c r="FE23" i="8"/>
  <c r="CX19" i="16" s="1"/>
  <c r="FE17" i="8"/>
  <c r="CX13" i="16" s="1"/>
  <c r="FG9" i="8"/>
  <c r="EZ29" i="8"/>
  <c r="CW10" i="16"/>
  <c r="CT10" i="16" s="1"/>
  <c r="S9" i="12" s="1"/>
  <c r="ER29" i="8"/>
  <c r="CN25" i="16" s="1"/>
  <c r="EF31" i="8"/>
  <c r="EF33" i="8"/>
  <c r="N13" i="8"/>
  <c r="BU17" i="8"/>
  <c r="AZ13" i="16" s="1"/>
  <c r="AO32" i="8"/>
  <c r="CW28" i="8"/>
  <c r="BG36" i="8"/>
  <c r="AP32" i="16" s="1"/>
  <c r="ES34" i="8"/>
  <c r="FF20" i="8"/>
  <c r="CZ16" i="16" s="1"/>
  <c r="ES18" i="8"/>
  <c r="M32" i="8"/>
  <c r="G28" i="16" s="1"/>
  <c r="AA22" i="8"/>
  <c r="CW16" i="8"/>
  <c r="CW12" i="8"/>
  <c r="AO12" i="8"/>
  <c r="EG11" i="8"/>
  <c r="BP35" i="8"/>
  <c r="CQ32" i="8"/>
  <c r="T16" i="8"/>
  <c r="L12" i="16" s="1"/>
  <c r="AA15" i="8"/>
  <c r="CC8" i="8"/>
  <c r="AG31" i="8"/>
  <c r="BH17" i="8"/>
  <c r="CV8" i="8"/>
  <c r="EM19" i="8"/>
  <c r="H29" i="8"/>
  <c r="AU22" i="8"/>
  <c r="FS16" i="8"/>
  <c r="BW8" i="8"/>
  <c r="BJ8" i="8" s="1"/>
  <c r="P4" i="11" s="1"/>
  <c r="W4" i="11" s="1"/>
  <c r="AN8" i="8"/>
  <c r="M8" i="8"/>
  <c r="CB21" i="8"/>
  <c r="BE17" i="16" s="1"/>
  <c r="EG36" i="8"/>
  <c r="ES30" i="8"/>
  <c r="BH30" i="8"/>
  <c r="CW29" i="8"/>
  <c r="ET28" i="8"/>
  <c r="CX14" i="8"/>
  <c r="CD14" i="8" s="1"/>
  <c r="Q10" i="11" s="1"/>
  <c r="X10" i="11" s="1"/>
  <c r="EM34" i="8"/>
  <c r="BH29" i="8"/>
  <c r="EZ28" i="8"/>
  <c r="BP28" i="8"/>
  <c r="EG27" i="8"/>
  <c r="ER10" i="8"/>
  <c r="CN6" i="16" s="1"/>
  <c r="ES36" i="8"/>
  <c r="BP31" i="8"/>
  <c r="AO27" i="8"/>
  <c r="N23" i="8"/>
  <c r="FR23" i="8"/>
  <c r="DH19" i="16" s="1"/>
  <c r="EF17" i="8"/>
  <c r="CD13" i="16" s="1"/>
  <c r="FE13" i="8"/>
  <c r="CX9" i="16" s="1"/>
  <c r="CV13" i="8"/>
  <c r="BQ9" i="16" s="1"/>
  <c r="H9" i="8"/>
  <c r="CB33" i="8"/>
  <c r="BE29" i="16" s="1"/>
  <c r="AT24" i="8"/>
  <c r="AF20" i="16" s="1"/>
  <c r="AF19" i="8"/>
  <c r="V15" i="16" s="1"/>
  <c r="BU9" i="8"/>
  <c r="AZ5" i="16" s="1"/>
  <c r="EZ34" i="8"/>
  <c r="ES27" i="8"/>
  <c r="CQ19" i="8"/>
  <c r="EG9" i="8"/>
  <c r="FG33" i="8"/>
  <c r="BB27" i="8"/>
  <c r="N17" i="8"/>
  <c r="ER25" i="8"/>
  <c r="CN21" i="16" s="1"/>
  <c r="EY18" i="8"/>
  <c r="CS14" i="16" s="1"/>
  <c r="Z34" i="8"/>
  <c r="Q30" i="16" s="1"/>
  <c r="EM22" i="8"/>
  <c r="H21" i="8"/>
  <c r="N20" i="8"/>
  <c r="AA18" i="8"/>
  <c r="CQ17" i="8"/>
  <c r="AU15" i="8"/>
  <c r="EM14" i="8"/>
  <c r="AA14" i="8"/>
  <c r="EL29" i="8"/>
  <c r="CI25" i="16" s="1"/>
  <c r="CB27" i="8"/>
  <c r="BE23" i="16" s="1"/>
  <c r="CB19" i="8"/>
  <c r="BE15" i="16" s="1"/>
  <c r="CB15" i="8"/>
  <c r="BE11" i="16" s="1"/>
  <c r="CW35" i="8"/>
  <c r="BI33" i="8"/>
  <c r="CQ28" i="8"/>
  <c r="BW23" i="8"/>
  <c r="BJ23" i="8" s="1"/>
  <c r="P19" i="11" s="1"/>
  <c r="W19" i="11" s="1"/>
  <c r="EL26" i="8"/>
  <c r="CI22" i="16" s="1"/>
  <c r="CP35" i="8"/>
  <c r="BL31" i="16" s="1"/>
  <c r="AT21" i="8"/>
  <c r="AF17" i="16" s="1"/>
  <c r="ET8" i="8"/>
  <c r="BB9" i="8"/>
  <c r="AN18" i="8"/>
  <c r="AA14" i="16" s="1"/>
  <c r="AF27" i="8"/>
  <c r="V23" i="16" s="1"/>
  <c r="U29" i="8"/>
  <c r="BP14" i="8"/>
  <c r="N14" i="8"/>
  <c r="BP10" i="8"/>
  <c r="CW33" i="8"/>
  <c r="BB31" i="8"/>
  <c r="CX26" i="8"/>
  <c r="CD26" i="8" s="1"/>
  <c r="Q22" i="11" s="1"/>
  <c r="X22" i="11" s="1"/>
  <c r="FT23" i="8"/>
  <c r="EL28" i="8"/>
  <c r="CI24" i="16" s="1"/>
  <c r="FR17" i="8"/>
  <c r="DH13" i="16" s="1"/>
  <c r="AF29" i="8"/>
  <c r="V25" i="16" s="1"/>
  <c r="AG29" i="8"/>
  <c r="BW24" i="8"/>
  <c r="BJ24" i="8" s="1"/>
  <c r="P20" i="11" s="1"/>
  <c r="W20" i="11" s="1"/>
  <c r="BW16" i="8"/>
  <c r="BJ16" i="8" s="1"/>
  <c r="P12" i="11" s="1"/>
  <c r="W12" i="11" s="1"/>
  <c r="BJ27" i="8"/>
  <c r="P23" i="11" s="1"/>
  <c r="W23" i="11" s="1"/>
  <c r="CV30" i="8"/>
  <c r="BQ26" i="16" s="1"/>
  <c r="BU32" i="8"/>
  <c r="AZ28" i="16" s="1"/>
  <c r="FS12" i="8"/>
  <c r="AA9" i="8"/>
  <c r="AN10" i="8"/>
  <c r="AA6" i="16" s="1"/>
  <c r="BA8" i="8"/>
  <c r="H19" i="8"/>
  <c r="BB16" i="8"/>
  <c r="BH15" i="8"/>
  <c r="H15" i="8"/>
  <c r="BG11" i="8"/>
  <c r="AP7" i="16" s="1"/>
  <c r="N33" i="8"/>
  <c r="EG20" i="8"/>
  <c r="FG13" i="8"/>
  <c r="EY13" i="8"/>
  <c r="CS9" i="16" s="1"/>
  <c r="AO13" i="8"/>
  <c r="BW36" i="8"/>
  <c r="BJ36" i="8" s="1"/>
  <c r="P32" i="11" s="1"/>
  <c r="W32" i="11" s="1"/>
  <c r="BP36" i="8"/>
  <c r="BW32" i="8"/>
  <c r="BJ32" i="8" s="1"/>
  <c r="P28" i="11" s="1"/>
  <c r="W28" i="11" s="1"/>
  <c r="BP32" i="8"/>
  <c r="AA26" i="8"/>
  <c r="FT13" i="8"/>
  <c r="BV13" i="8"/>
  <c r="BU13" i="8"/>
  <c r="AZ9" i="16" s="1"/>
  <c r="CQ26" i="8"/>
  <c r="AF26" i="8"/>
  <c r="V22" i="16" s="1"/>
  <c r="AO25" i="8"/>
  <c r="FF24" i="8"/>
  <c r="CZ20" i="16" s="1"/>
  <c r="BB23" i="8"/>
  <c r="ES22" i="8"/>
  <c r="AU20" i="8"/>
  <c r="AT20" i="8"/>
  <c r="AF16" i="16" s="1"/>
  <c r="BH14" i="8"/>
  <c r="EZ13" i="8"/>
  <c r="BU29" i="8"/>
  <c r="AZ25" i="16" s="1"/>
  <c r="CX33" i="8"/>
  <c r="CD33" i="8" s="1"/>
  <c r="Q29" i="11" s="1"/>
  <c r="X29" i="11" s="1"/>
  <c r="AT23" i="8"/>
  <c r="AF19" i="16" s="1"/>
  <c r="AU23" i="8"/>
  <c r="AA35" i="8"/>
  <c r="Z35" i="8"/>
  <c r="Q31" i="16" s="1"/>
  <c r="EZ36" i="8"/>
  <c r="EY36" i="8"/>
  <c r="CS32" i="16" s="1"/>
  <c r="EF35" i="8"/>
  <c r="CD31" i="16" s="1"/>
  <c r="EG35" i="8"/>
  <c r="CX29" i="8"/>
  <c r="CD29" i="8" s="1"/>
  <c r="Q25" i="11" s="1"/>
  <c r="X25" i="11" s="1"/>
  <c r="BH34" i="8"/>
  <c r="BG34" i="8"/>
  <c r="AP30" i="16" s="1"/>
  <c r="H34" i="8"/>
  <c r="CX30" i="8"/>
  <c r="CD30" i="8" s="1"/>
  <c r="Q26" i="11" s="1"/>
  <c r="X26" i="11" s="1"/>
  <c r="CP30" i="8"/>
  <c r="BL26" i="16" s="1"/>
  <c r="EG28" i="8"/>
  <c r="N25" i="8"/>
  <c r="EM23" i="8"/>
  <c r="G22" i="8"/>
  <c r="B18" i="16" s="1"/>
  <c r="CW21" i="8"/>
  <c r="FS18" i="8"/>
  <c r="FR18" i="8"/>
  <c r="DH14" i="16" s="1"/>
  <c r="BH18" i="8"/>
  <c r="BP17" i="8"/>
  <c r="AG14" i="8"/>
  <c r="H14" i="8"/>
  <c r="BW13" i="8"/>
  <c r="BJ13" i="8" s="1"/>
  <c r="P9" i="11" s="1"/>
  <c r="W9" i="11" s="1"/>
  <c r="EY30" i="8"/>
  <c r="CS26" i="16" s="1"/>
  <c r="FE11" i="8"/>
  <c r="CX7" i="16" s="1"/>
  <c r="CB34" i="8"/>
  <c r="BE30" i="16" s="1"/>
  <c r="CV36" i="8"/>
  <c r="BQ32" i="16" s="1"/>
  <c r="CW36" i="8"/>
  <c r="AU35" i="8"/>
  <c r="AT35" i="8"/>
  <c r="AF31" i="16" s="1"/>
  <c r="CV32" i="8"/>
  <c r="BQ28" i="16" s="1"/>
  <c r="CW32" i="8"/>
  <c r="G25" i="8"/>
  <c r="B21" i="16" s="1"/>
  <c r="FT33" i="8"/>
  <c r="AI23" i="8"/>
  <c r="O19" i="11" s="1"/>
  <c r="V19" i="11" s="1"/>
  <c r="BI18" i="8"/>
  <c r="AT31" i="8"/>
  <c r="AF27" i="16" s="1"/>
  <c r="ET14" i="8"/>
  <c r="CX8" i="8"/>
  <c r="AF32" i="8"/>
  <c r="V28" i="16" s="1"/>
  <c r="G20" i="8"/>
  <c r="B16" i="16" s="1"/>
  <c r="AA36" i="8"/>
  <c r="BW18" i="8"/>
  <c r="BJ18" i="8" s="1"/>
  <c r="P14" i="11" s="1"/>
  <c r="W14" i="11" s="1"/>
  <c r="FT16" i="8"/>
  <c r="FT8" i="8"/>
  <c r="EF22" i="8"/>
  <c r="CD18" i="16" s="1"/>
  <c r="EL11" i="8"/>
  <c r="CI7" i="16" s="1"/>
  <c r="Z24" i="8"/>
  <c r="Q20" i="16" s="1"/>
  <c r="FG24" i="8"/>
  <c r="ET23" i="8"/>
  <c r="BP20" i="8"/>
  <c r="BU34" i="8"/>
  <c r="AZ30" i="16" s="1"/>
  <c r="CB31" i="8"/>
  <c r="BE27" i="16" s="1"/>
  <c r="CX36" i="8"/>
  <c r="CD36" i="8" s="1"/>
  <c r="Q32" i="11" s="1"/>
  <c r="X32" i="11" s="1"/>
  <c r="AG36" i="8"/>
  <c r="FF34" i="8"/>
  <c r="CZ30" i="16" s="1"/>
  <c r="EM33" i="8"/>
  <c r="AG32" i="8"/>
  <c r="H32" i="8"/>
  <c r="FS28" i="8"/>
  <c r="CW27" i="8"/>
  <c r="FF26" i="8"/>
  <c r="CZ22" i="16" s="1"/>
  <c r="CX24" i="8"/>
  <c r="CD24" i="8" s="1"/>
  <c r="Q20" i="11" s="1"/>
  <c r="X20" i="11" s="1"/>
  <c r="FG23" i="8"/>
  <c r="FS20" i="8"/>
  <c r="BW19" i="8"/>
  <c r="BJ19" i="8" s="1"/>
  <c r="P15" i="11" s="1"/>
  <c r="W15" i="11" s="1"/>
  <c r="CV31" i="8"/>
  <c r="BQ27" i="16" s="1"/>
  <c r="CV23" i="8"/>
  <c r="BQ19" i="16" s="1"/>
  <c r="BU35" i="8"/>
  <c r="AZ31" i="16" s="1"/>
  <c r="CB28" i="8"/>
  <c r="BE24" i="16" s="1"/>
  <c r="CW8" i="8"/>
  <c r="BP8" i="8"/>
  <c r="EL9" i="8"/>
  <c r="CI5" i="16" s="1"/>
  <c r="CB25" i="8"/>
  <c r="BE21" i="16" s="1"/>
  <c r="CB17" i="8"/>
  <c r="BE13" i="16" s="1"/>
  <c r="BO15" i="8"/>
  <c r="AU11" i="16" s="1"/>
  <c r="BU12" i="8"/>
  <c r="AZ8" i="16" s="1"/>
  <c r="U8" i="8"/>
  <c r="T25" i="8"/>
  <c r="L21" i="16" s="1"/>
  <c r="T21" i="8"/>
  <c r="L17" i="16" s="1"/>
  <c r="H24" i="8"/>
  <c r="BG28" i="8"/>
  <c r="AP24" i="16" s="1"/>
  <c r="N34" i="8"/>
  <c r="AG27" i="8"/>
  <c r="H27" i="8"/>
  <c r="BI24" i="8"/>
  <c r="BG23" i="8"/>
  <c r="AP19" i="16" s="1"/>
  <c r="AF16" i="8"/>
  <c r="V12" i="16" s="1"/>
  <c r="FG12" i="8"/>
  <c r="FG35" i="8"/>
  <c r="BI29" i="8"/>
  <c r="AO19" i="8"/>
  <c r="BI17" i="8"/>
  <c r="FG15" i="8"/>
  <c r="AT27" i="8"/>
  <c r="AF23" i="16" s="1"/>
  <c r="BG12" i="8"/>
  <c r="AP8" i="16" s="1"/>
  <c r="BW9" i="8"/>
  <c r="BJ9" i="8" s="1"/>
  <c r="P5" i="11" s="1"/>
  <c r="W5" i="11" s="1"/>
  <c r="ET29" i="8"/>
  <c r="FG26" i="8"/>
  <c r="CX23" i="8"/>
  <c r="CD23" i="8" s="1"/>
  <c r="Q19" i="11" s="1"/>
  <c r="X19" i="11" s="1"/>
  <c r="FR32" i="8"/>
  <c r="DH28" i="16" s="1"/>
  <c r="AF20" i="8"/>
  <c r="V16" i="16" s="1"/>
  <c r="CB14" i="8"/>
  <c r="BE10" i="16" s="1"/>
  <c r="EM10" i="8"/>
  <c r="EY31" i="8"/>
  <c r="CS27" i="16" s="1"/>
  <c r="CB35" i="8"/>
  <c r="BE31" i="16" s="1"/>
  <c r="EG34" i="8"/>
  <c r="FG27" i="8"/>
  <c r="EG26" i="8"/>
  <c r="AA21" i="8"/>
  <c r="ES20" i="8"/>
  <c r="FF18" i="8"/>
  <c r="CZ14" i="16" s="1"/>
  <c r="AG16" i="8"/>
  <c r="CB36" i="8"/>
  <c r="BE32" i="16" s="1"/>
  <c r="CB24" i="8"/>
  <c r="BE20" i="16" s="1"/>
  <c r="BU19" i="8"/>
  <c r="AZ15" i="16" s="1"/>
  <c r="BU24" i="8"/>
  <c r="AZ20" i="16" s="1"/>
  <c r="BU16" i="8"/>
  <c r="AZ12" i="16" s="1"/>
  <c r="AG20" i="8"/>
  <c r="H20" i="8"/>
  <c r="BH8" i="8"/>
  <c r="AG8" i="8"/>
  <c r="H8" i="8"/>
  <c r="BG33" i="8"/>
  <c r="AP29" i="16" s="1"/>
  <c r="BB15" i="8"/>
  <c r="BB11" i="8"/>
  <c r="AA16" i="8"/>
  <c r="EM8" i="8"/>
  <c r="AA8" i="8"/>
  <c r="FR36" i="8"/>
  <c r="DH32" i="16" s="1"/>
  <c r="ER28" i="8"/>
  <c r="CN24" i="16" s="1"/>
  <c r="ER24" i="8"/>
  <c r="CN20" i="16" s="1"/>
  <c r="Z25" i="8"/>
  <c r="Q21" i="16" s="1"/>
  <c r="FR26" i="8"/>
  <c r="DH22" i="16" s="1"/>
  <c r="BI25" i="8"/>
  <c r="CV19" i="8"/>
  <c r="BQ15" i="16" s="1"/>
  <c r="BA33" i="8"/>
  <c r="AK29" i="16" s="1"/>
  <c r="BA25" i="8"/>
  <c r="AK21" i="16" s="1"/>
  <c r="CB8" i="8"/>
  <c r="AF17" i="8"/>
  <c r="V13" i="16" s="1"/>
  <c r="BG20" i="8"/>
  <c r="AP16" i="16" s="1"/>
  <c r="BI20" i="8"/>
  <c r="ET13" i="8"/>
  <c r="CX11" i="8"/>
  <c r="CD11" i="8" s="1"/>
  <c r="Q7" i="11" s="1"/>
  <c r="X7" i="11" s="1"/>
  <c r="FE30" i="8"/>
  <c r="CX26" i="16" s="1"/>
  <c r="EY17" i="8"/>
  <c r="CS13" i="16" s="1"/>
  <c r="BG32" i="8"/>
  <c r="AP28" i="16" s="1"/>
  <c r="BG9" i="8"/>
  <c r="AP5" i="16" s="1"/>
  <c r="FF36" i="8"/>
  <c r="CZ32" i="16" s="1"/>
  <c r="AU36" i="8"/>
  <c r="FS34" i="8"/>
  <c r="CQ34" i="8"/>
  <c r="AO33" i="8"/>
  <c r="ET32" i="8"/>
  <c r="EM31" i="8"/>
  <c r="AA31" i="8"/>
  <c r="AG30" i="8"/>
  <c r="BW29" i="8"/>
  <c r="BJ29" i="8" s="1"/>
  <c r="P25" i="11" s="1"/>
  <c r="W25" i="11" s="1"/>
  <c r="AO29" i="8"/>
  <c r="FF28" i="8"/>
  <c r="CZ24" i="16" s="1"/>
  <c r="AU28" i="8"/>
  <c r="EM27" i="8"/>
  <c r="AA27" i="8"/>
  <c r="AG26" i="8"/>
  <c r="H26" i="8"/>
  <c r="CW25" i="8"/>
  <c r="U24" i="8"/>
  <c r="FS22" i="8"/>
  <c r="CQ22" i="8"/>
  <c r="AO21" i="8"/>
  <c r="N21" i="8"/>
  <c r="BI19" i="8"/>
  <c r="AA19" i="8"/>
  <c r="AO17" i="8"/>
  <c r="ET16" i="8"/>
  <c r="FS14" i="8"/>
  <c r="FF12" i="8"/>
  <c r="CZ8" i="16" s="1"/>
  <c r="H10" i="8"/>
  <c r="FG30" i="8"/>
  <c r="EZ30" i="8"/>
  <c r="FT28" i="8"/>
  <c r="FT24" i="8"/>
  <c r="FE19" i="8"/>
  <c r="CX15" i="16" s="1"/>
  <c r="BU33" i="8"/>
  <c r="AZ29" i="16" s="1"/>
  <c r="CB30" i="8"/>
  <c r="BE26" i="16" s="1"/>
  <c r="CB26" i="8"/>
  <c r="BE22" i="16" s="1"/>
  <c r="BO24" i="8"/>
  <c r="AU20" i="16" s="1"/>
  <c r="AN16" i="8"/>
  <c r="AA12" i="16" s="1"/>
  <c r="T35" i="8"/>
  <c r="L31" i="16" s="1"/>
  <c r="G33" i="8"/>
  <c r="B29" i="16" s="1"/>
  <c r="Z30" i="8"/>
  <c r="Q26" i="16" s="1"/>
  <c r="EZ12" i="8"/>
  <c r="FG36" i="8"/>
  <c r="AO36" i="8"/>
  <c r="AG33" i="8"/>
  <c r="H33" i="8"/>
  <c r="ET31" i="8"/>
  <c r="U31" i="8"/>
  <c r="EM30" i="8"/>
  <c r="FG28" i="8"/>
  <c r="BW28" i="8"/>
  <c r="BJ28" i="8" s="1"/>
  <c r="P24" i="11" s="1"/>
  <c r="W24" i="11" s="1"/>
  <c r="AO28" i="8"/>
  <c r="BH25" i="8"/>
  <c r="EZ24" i="8"/>
  <c r="BP24" i="8"/>
  <c r="CX21" i="8"/>
  <c r="CD21" i="8" s="1"/>
  <c r="Q17" i="11" s="1"/>
  <c r="X17" i="11" s="1"/>
  <c r="CW20" i="8"/>
  <c r="AO20" i="8"/>
  <c r="ET19" i="8"/>
  <c r="FG16" i="8"/>
  <c r="N16" i="8"/>
  <c r="N12" i="8"/>
  <c r="AA10" i="8"/>
  <c r="EY35" i="8"/>
  <c r="CS31" i="16" s="1"/>
  <c r="FR30" i="8"/>
  <c r="DH26" i="16" s="1"/>
  <c r="ER26" i="8"/>
  <c r="CN22" i="16" s="1"/>
  <c r="BO29" i="8"/>
  <c r="AU25" i="16" s="1"/>
  <c r="BU22" i="8"/>
  <c r="AZ18" i="16" s="1"/>
  <c r="EZ27" i="8"/>
  <c r="CQ36" i="8"/>
  <c r="AU34" i="8"/>
  <c r="BB33" i="8"/>
  <c r="CX32" i="8"/>
  <c r="CD32" i="8" s="1"/>
  <c r="Q28" i="11" s="1"/>
  <c r="X28" i="11" s="1"/>
  <c r="EG30" i="8"/>
  <c r="AA29" i="8"/>
  <c r="CX28" i="8"/>
  <c r="CD28" i="8" s="1"/>
  <c r="Q24" i="11" s="1"/>
  <c r="X24" i="11" s="1"/>
  <c r="AG28" i="8"/>
  <c r="H28" i="8"/>
  <c r="BP27" i="8"/>
  <c r="AU26" i="8"/>
  <c r="CQ24" i="8"/>
  <c r="AG24" i="8"/>
  <c r="AO23" i="8"/>
  <c r="BP19" i="8"/>
  <c r="AU18" i="8"/>
  <c r="BB17" i="8"/>
  <c r="CX16" i="8"/>
  <c r="CD16" i="8" s="1"/>
  <c r="Q12" i="11" s="1"/>
  <c r="X12" i="11" s="1"/>
  <c r="EZ15" i="8"/>
  <c r="ES12" i="8"/>
  <c r="CW11" i="8"/>
  <c r="N11" i="8"/>
  <c r="EF29" i="8"/>
  <c r="CD25" i="16" s="1"/>
  <c r="EL18" i="8"/>
  <c r="CI14" i="16" s="1"/>
  <c r="FR11" i="8"/>
  <c r="DH7" i="16" s="1"/>
  <c r="CV34" i="8"/>
  <c r="BQ30" i="16" s="1"/>
  <c r="BU31" i="8"/>
  <c r="AZ27" i="16" s="1"/>
  <c r="BU15" i="8"/>
  <c r="AZ11" i="16" s="1"/>
  <c r="BA24" i="8"/>
  <c r="AK20" i="16" s="1"/>
  <c r="AG13" i="8"/>
  <c r="FS9" i="8"/>
  <c r="EF16" i="8"/>
  <c r="CD12" i="16" s="1"/>
  <c r="FE8" i="8"/>
  <c r="CP33" i="8"/>
  <c r="BL29" i="16" s="1"/>
  <c r="CP29" i="8"/>
  <c r="BL25" i="16" s="1"/>
  <c r="CP26" i="8"/>
  <c r="BL22" i="16" s="1"/>
  <c r="CP22" i="8"/>
  <c r="BL18" i="16" s="1"/>
  <c r="CP18" i="8"/>
  <c r="BL14" i="16" s="1"/>
  <c r="CP14" i="8"/>
  <c r="BL10" i="16" s="1"/>
  <c r="CP10" i="8"/>
  <c r="BL6" i="16" s="1"/>
  <c r="BU36" i="8"/>
  <c r="AZ32" i="16" s="1"/>
  <c r="CB29" i="8"/>
  <c r="BE25" i="16" s="1"/>
  <c r="BO27" i="8"/>
  <c r="AU23" i="16" s="1"/>
  <c r="BW15" i="8"/>
  <c r="BJ15" i="8" s="1"/>
  <c r="P11" i="11" s="1"/>
  <c r="W11" i="11" s="1"/>
  <c r="BP15" i="8"/>
  <c r="AT19" i="8"/>
  <c r="AF15" i="16" s="1"/>
  <c r="AF30" i="8"/>
  <c r="V26" i="16" s="1"/>
  <c r="T28" i="8"/>
  <c r="L24" i="16" s="1"/>
  <c r="G26" i="8"/>
  <c r="B22" i="16" s="1"/>
  <c r="Z23" i="8"/>
  <c r="Q19" i="16" s="1"/>
  <c r="AF14" i="8"/>
  <c r="V10" i="16" s="1"/>
  <c r="CQ10" i="8"/>
  <c r="EF19" i="8"/>
  <c r="CD15" i="16" s="1"/>
  <c r="T33" i="8"/>
  <c r="L29" i="16" s="1"/>
  <c r="T17" i="8"/>
  <c r="L13" i="16" s="1"/>
  <c r="M10" i="8"/>
  <c r="G6" i="16" s="1"/>
  <c r="CX12" i="8"/>
  <c r="CD12" i="8" s="1"/>
  <c r="Q8" i="11" s="1"/>
  <c r="X8" i="11" s="1"/>
  <c r="EG10" i="8"/>
  <c r="U10" i="8"/>
  <c r="BI9" i="8"/>
  <c r="AI9" i="8" s="1"/>
  <c r="O5" i="11" s="1"/>
  <c r="V5" i="11" s="1"/>
  <c r="ES8" i="8"/>
  <c r="CQ8" i="8"/>
  <c r="EY16" i="8"/>
  <c r="CS12" i="16" s="1"/>
  <c r="BO8" i="8"/>
  <c r="AN11" i="8"/>
  <c r="AA7" i="16" s="1"/>
  <c r="M24" i="8"/>
  <c r="G20" i="16" s="1"/>
  <c r="G13" i="8"/>
  <c r="B9" i="16" s="1"/>
  <c r="CY27" i="8"/>
  <c r="R23" i="11" s="1"/>
  <c r="Y23" i="11" s="1"/>
  <c r="BG26" i="8"/>
  <c r="AP22" i="16" s="1"/>
  <c r="BG10" i="8"/>
  <c r="AP6" i="16" s="1"/>
  <c r="T26" i="8"/>
  <c r="L22" i="16" s="1"/>
  <c r="Z17" i="8"/>
  <c r="Q13" i="16" s="1"/>
  <c r="G8" i="8"/>
  <c r="EZ9" i="8"/>
  <c r="AF35" i="8"/>
  <c r="V31" i="16" s="1"/>
  <c r="FT36" i="8"/>
  <c r="ES35" i="8"/>
  <c r="BH35" i="8"/>
  <c r="FG34" i="8"/>
  <c r="BW34" i="8"/>
  <c r="BJ34" i="8" s="1"/>
  <c r="P30" i="11" s="1"/>
  <c r="W30" i="11" s="1"/>
  <c r="BI32" i="8"/>
  <c r="AA32" i="8"/>
  <c r="BH31" i="8"/>
  <c r="H31" i="8"/>
  <c r="N30" i="8"/>
  <c r="EG29" i="8"/>
  <c r="BI28" i="8"/>
  <c r="N26" i="8"/>
  <c r="ET25" i="8"/>
  <c r="CQ23" i="8"/>
  <c r="AG23" i="8"/>
  <c r="H23" i="8"/>
  <c r="N22" i="8"/>
  <c r="ET21" i="8"/>
  <c r="BB20" i="8"/>
  <c r="CX19" i="8"/>
  <c r="CD19" i="8" s="1"/>
  <c r="Q15" i="11" s="1"/>
  <c r="X15" i="11" s="1"/>
  <c r="AG19" i="8"/>
  <c r="ET17" i="8"/>
  <c r="CX15" i="8"/>
  <c r="CD15" i="8" s="1"/>
  <c r="Q11" i="11" s="1"/>
  <c r="X11" i="11" s="1"/>
  <c r="AG15" i="8"/>
  <c r="EG13" i="8"/>
  <c r="H11" i="8"/>
  <c r="CW10" i="8"/>
  <c r="ET9" i="8"/>
  <c r="U9" i="8"/>
  <c r="ER32" i="8"/>
  <c r="CN28" i="16" s="1"/>
  <c r="EY21" i="8"/>
  <c r="CS17" i="16" s="1"/>
  <c r="EL15" i="8"/>
  <c r="CI11" i="16" s="1"/>
  <c r="BG21" i="8"/>
  <c r="AP17" i="16" s="1"/>
  <c r="BG13" i="8"/>
  <c r="AP9" i="16" s="1"/>
  <c r="Z33" i="8"/>
  <c r="Q29" i="16" s="1"/>
  <c r="G24" i="8"/>
  <c r="B20" i="16" s="1"/>
  <c r="M15" i="8"/>
  <c r="G11" i="16" s="1"/>
  <c r="BA20" i="8"/>
  <c r="AK16" i="16" s="1"/>
  <c r="G11" i="8"/>
  <c r="B7" i="16" s="1"/>
  <c r="ET15" i="8"/>
  <c r="EG15" i="8"/>
  <c r="CP34" i="8"/>
  <c r="BL30" i="16" s="1"/>
  <c r="CQ27" i="8"/>
  <c r="CX27" i="8"/>
  <c r="CD27" i="8" s="1"/>
  <c r="Q23" i="11" s="1"/>
  <c r="X23" i="11" s="1"/>
  <c r="EZ17" i="8"/>
  <c r="AG34" i="8"/>
  <c r="BW25" i="8"/>
  <c r="BJ25" i="8" s="1"/>
  <c r="P21" i="11" s="1"/>
  <c r="W21" i="11" s="1"/>
  <c r="AG22" i="8"/>
  <c r="EY26" i="8"/>
  <c r="CS22" i="16" s="1"/>
  <c r="FT34" i="8"/>
  <c r="FT30" i="8"/>
  <c r="BI26" i="8"/>
  <c r="FT22" i="8"/>
  <c r="BI22" i="8"/>
  <c r="AG21" i="8"/>
  <c r="U11" i="8"/>
  <c r="FE32" i="8"/>
  <c r="CX28" i="16" s="1"/>
  <c r="EF28" i="8"/>
  <c r="CD24" i="16" s="1"/>
  <c r="FT25" i="8"/>
  <c r="EF24" i="8"/>
  <c r="CD20" i="16" s="1"/>
  <c r="FT17" i="8"/>
  <c r="BO25" i="8"/>
  <c r="AU21" i="16" s="1"/>
  <c r="ET30" i="8"/>
  <c r="N27" i="8"/>
  <c r="ET22" i="8"/>
  <c r="BI21" i="8"/>
  <c r="CX20" i="8"/>
  <c r="CD20" i="8" s="1"/>
  <c r="Q16" i="11" s="1"/>
  <c r="X16" i="11" s="1"/>
  <c r="FG19" i="8"/>
  <c r="AO15" i="8"/>
  <c r="BW11" i="8"/>
  <c r="BJ11" i="8" s="1"/>
  <c r="P7" i="11" s="1"/>
  <c r="W7" i="11" s="1"/>
  <c r="BA35" i="8"/>
  <c r="AK31" i="16" s="1"/>
  <c r="BA23" i="8"/>
  <c r="AK19" i="16" s="1"/>
  <c r="FT14" i="8"/>
  <c r="FT10" i="8"/>
  <c r="CQ9" i="8"/>
  <c r="FR10" i="8"/>
  <c r="DH6" i="16" s="1"/>
  <c r="CP36" i="8"/>
  <c r="BL32" i="16" s="1"/>
  <c r="CP21" i="8"/>
  <c r="BL17" i="16" s="1"/>
  <c r="CP17" i="8"/>
  <c r="BL13" i="16" s="1"/>
  <c r="CP13" i="8"/>
  <c r="BL9" i="16" s="1"/>
  <c r="CP9" i="8"/>
  <c r="BL5" i="16" s="1"/>
  <c r="BO23" i="8"/>
  <c r="AU19" i="16" s="1"/>
  <c r="BO11" i="8"/>
  <c r="AU7" i="16" s="1"/>
  <c r="AT25" i="8"/>
  <c r="AF21" i="16" s="1"/>
  <c r="AT14" i="8"/>
  <c r="AF10" i="16" s="1"/>
  <c r="AF34" i="8"/>
  <c r="V30" i="16" s="1"/>
  <c r="G30" i="8"/>
  <c r="B26" i="16" s="1"/>
  <c r="AF18" i="8"/>
  <c r="V14" i="16" s="1"/>
  <c r="G14" i="8"/>
  <c r="B10" i="16" s="1"/>
  <c r="EF11" i="8"/>
  <c r="CD7" i="16" s="1"/>
  <c r="BA21" i="8"/>
  <c r="AK17" i="16" s="1"/>
  <c r="BI13" i="8"/>
  <c r="ET10" i="8"/>
  <c r="FE25" i="8"/>
  <c r="CX21" i="16" s="1"/>
  <c r="BO12" i="8"/>
  <c r="AU8" i="16" s="1"/>
  <c r="M28" i="8"/>
  <c r="G24" i="16" s="1"/>
  <c r="AF21" i="8"/>
  <c r="V17" i="16" s="1"/>
  <c r="G17" i="8"/>
  <c r="B13" i="16" s="1"/>
  <c r="AF9" i="8"/>
  <c r="V5" i="16" s="1"/>
  <c r="BO17" i="8"/>
  <c r="AU13" i="16" s="1"/>
  <c r="BG24" i="8"/>
  <c r="AP20" i="16" s="1"/>
  <c r="AF24" i="8"/>
  <c r="V20" i="16" s="1"/>
  <c r="G16" i="8"/>
  <c r="B12" i="16" s="1"/>
  <c r="AE12" i="8"/>
  <c r="AH12" i="8" s="1"/>
  <c r="BA19" i="8"/>
  <c r="AK15" i="16" s="1"/>
  <c r="BI36" i="8"/>
  <c r="FT32" i="8"/>
  <c r="CX31" i="8"/>
  <c r="CD31" i="8" s="1"/>
  <c r="Q27" i="11" s="1"/>
  <c r="X27" i="11" s="1"/>
  <c r="BW30" i="8"/>
  <c r="BJ30" i="8" s="1"/>
  <c r="P26" i="11" s="1"/>
  <c r="W26" i="11" s="1"/>
  <c r="FG22" i="8"/>
  <c r="BW22" i="8"/>
  <c r="BJ22" i="8" s="1"/>
  <c r="P18" i="11" s="1"/>
  <c r="W18" i="11" s="1"/>
  <c r="FT20" i="8"/>
  <c r="FG14" i="8"/>
  <c r="BJ14" i="8"/>
  <c r="P10" i="11" s="1"/>
  <c r="W10" i="11" s="1"/>
  <c r="FT12" i="8"/>
  <c r="BI12" i="8"/>
  <c r="BI8" i="8"/>
  <c r="EY29" i="8"/>
  <c r="CS25" i="16" s="1"/>
  <c r="FT27" i="8"/>
  <c r="ER16" i="8"/>
  <c r="CN12" i="16" s="1"/>
  <c r="EY9" i="8"/>
  <c r="CS5" i="16" s="1"/>
  <c r="BG27" i="8"/>
  <c r="AP23" i="16" s="1"/>
  <c r="BG19" i="8"/>
  <c r="AP15" i="16" s="1"/>
  <c r="AF36" i="8"/>
  <c r="V32" i="16" s="1"/>
  <c r="G32" i="8"/>
  <c r="B28" i="16" s="1"/>
  <c r="AF28" i="8"/>
  <c r="V24" i="16" s="1"/>
  <c r="Z13" i="8"/>
  <c r="Q9" i="16" s="1"/>
  <c r="G19" i="8"/>
  <c r="B15" i="16" s="1"/>
  <c r="ES13" i="8"/>
  <c r="BA29" i="8"/>
  <c r="AK25" i="16" s="1"/>
  <c r="G10" i="8"/>
  <c r="B6" i="16" s="1"/>
  <c r="EY8" i="8"/>
  <c r="FG25" i="8"/>
  <c r="ET12" i="8"/>
  <c r="EF23" i="8"/>
  <c r="CD19" i="16" s="1"/>
  <c r="BI34" i="8"/>
  <c r="ET20" i="8"/>
  <c r="ET36" i="8"/>
  <c r="BB35" i="8"/>
  <c r="EZ33" i="8"/>
  <c r="BW33" i="8"/>
  <c r="BJ33" i="8" s="1"/>
  <c r="P29" i="11" s="1"/>
  <c r="W29" i="11" s="1"/>
  <c r="AU32" i="8"/>
  <c r="BI31" i="8"/>
  <c r="H30" i="8"/>
  <c r="N29" i="8"/>
  <c r="BI27" i="8"/>
  <c r="EZ25" i="8"/>
  <c r="BP25" i="8"/>
  <c r="BH22" i="8"/>
  <c r="EZ21" i="8"/>
  <c r="BP21" i="8"/>
  <c r="CQ18" i="8"/>
  <c r="AG18" i="8"/>
  <c r="H18" i="8"/>
  <c r="FF16" i="8"/>
  <c r="CZ12" i="16" s="1"/>
  <c r="FT15" i="8"/>
  <c r="CQ14" i="8"/>
  <c r="BP13" i="8"/>
  <c r="EG12" i="8"/>
  <c r="EL36" i="8"/>
  <c r="CI32" i="16" s="1"/>
  <c r="FR29" i="8"/>
  <c r="DH25" i="16" s="1"/>
  <c r="EL24" i="8"/>
  <c r="CI20" i="16" s="1"/>
  <c r="EL20" i="8"/>
  <c r="CI16" i="16" s="1"/>
  <c r="EF15" i="8"/>
  <c r="CD11" i="16" s="1"/>
  <c r="BU25" i="8"/>
  <c r="AZ21" i="16" s="1"/>
  <c r="CB22" i="8"/>
  <c r="BE18" i="16" s="1"/>
  <c r="CB18" i="8"/>
  <c r="BE14" i="16" s="1"/>
  <c r="AM24" i="8"/>
  <c r="M36" i="8"/>
  <c r="G32" i="16" s="1"/>
  <c r="AF33" i="8"/>
  <c r="V29" i="16" s="1"/>
  <c r="ET35" i="8"/>
  <c r="CQ33" i="8"/>
  <c r="FG32" i="8"/>
  <c r="BI30" i="8"/>
  <c r="CQ29" i="8"/>
  <c r="ET27" i="8"/>
  <c r="U27" i="8"/>
  <c r="CX25" i="8"/>
  <c r="CD25" i="8" s="1"/>
  <c r="Q21" i="11" s="1"/>
  <c r="X21" i="11" s="1"/>
  <c r="AG25" i="8"/>
  <c r="H25" i="8"/>
  <c r="EG23" i="8"/>
  <c r="FG20" i="8"/>
  <c r="FT18" i="8"/>
  <c r="AG17" i="8"/>
  <c r="H17" i="8"/>
  <c r="BI14" i="8"/>
  <c r="EF32" i="8"/>
  <c r="CD28" i="16" s="1"/>
  <c r="EY27" i="8"/>
  <c r="CS23" i="16" s="1"/>
  <c r="EY23" i="8"/>
  <c r="CS19" i="16" s="1"/>
  <c r="EL21" i="8"/>
  <c r="CI17" i="16" s="1"/>
  <c r="EY19" i="8"/>
  <c r="CS15" i="16" s="1"/>
  <c r="BU30" i="8"/>
  <c r="AZ26" i="16" s="1"/>
  <c r="CB23" i="8"/>
  <c r="BE19" i="16" s="1"/>
  <c r="BO21" i="8"/>
  <c r="AU17" i="16" s="1"/>
  <c r="EZ35" i="8"/>
  <c r="ET34" i="8"/>
  <c r="FG31" i="8"/>
  <c r="BW31" i="8"/>
  <c r="BJ31" i="8" s="1"/>
  <c r="P27" i="11" s="1"/>
  <c r="W27" i="11" s="1"/>
  <c r="FT29" i="8"/>
  <c r="BB29" i="8"/>
  <c r="ET26" i="8"/>
  <c r="BB25" i="8"/>
  <c r="EZ23" i="8"/>
  <c r="BP23" i="8"/>
  <c r="FF22" i="8"/>
  <c r="CZ18" i="16" s="1"/>
  <c r="FT21" i="8"/>
  <c r="ET18" i="8"/>
  <c r="H16" i="8"/>
  <c r="CW15" i="8"/>
  <c r="FG11" i="8"/>
  <c r="EY32" i="8"/>
  <c r="CS28" i="16" s="1"/>
  <c r="FR27" i="8"/>
  <c r="DH23" i="16" s="1"/>
  <c r="FT26" i="8"/>
  <c r="EY24" i="8"/>
  <c r="CS20" i="16" s="1"/>
  <c r="CB32" i="8"/>
  <c r="BE28" i="16" s="1"/>
  <c r="BU27" i="8"/>
  <c r="AZ23" i="16" s="1"/>
  <c r="BU23" i="8"/>
  <c r="AZ19" i="16" s="1"/>
  <c r="BU11" i="8"/>
  <c r="AZ7" i="16" s="1"/>
  <c r="BA34" i="8"/>
  <c r="AK30" i="16" s="1"/>
  <c r="BA30" i="8"/>
  <c r="AK26" i="16" s="1"/>
  <c r="BA26" i="8"/>
  <c r="AK22" i="16" s="1"/>
  <c r="BA22" i="8"/>
  <c r="AK18" i="16" s="1"/>
  <c r="H13" i="8"/>
  <c r="BI10" i="8"/>
  <c r="EZ8" i="8"/>
  <c r="EF8" i="8"/>
  <c r="CP27" i="8"/>
  <c r="BL23" i="16" s="1"/>
  <c r="CP24" i="8"/>
  <c r="BL20" i="16" s="1"/>
  <c r="CP20" i="8"/>
  <c r="BL16" i="16" s="1"/>
  <c r="CP16" i="8"/>
  <c r="BL12" i="16" s="1"/>
  <c r="CP8" i="8"/>
  <c r="BO35" i="8"/>
  <c r="AU31" i="16" s="1"/>
  <c r="BU28" i="8"/>
  <c r="AZ24" i="16" s="1"/>
  <c r="BO19" i="8"/>
  <c r="AU15" i="16" s="1"/>
  <c r="CB13" i="8"/>
  <c r="BE9" i="16" s="1"/>
  <c r="AT17" i="8"/>
  <c r="AF13" i="16" s="1"/>
  <c r="G34" i="8"/>
  <c r="B30" i="16" s="1"/>
  <c r="AF22" i="8"/>
  <c r="V18" i="16" s="1"/>
  <c r="G18" i="8"/>
  <c r="B14" i="16" s="1"/>
  <c r="AF10" i="8"/>
  <c r="V6" i="16" s="1"/>
  <c r="EG8" i="8"/>
  <c r="FL8" i="8"/>
  <c r="BA18" i="8"/>
  <c r="AK14" i="16" s="1"/>
  <c r="F35" i="8"/>
  <c r="G31" i="8"/>
  <c r="B27" i="16" s="1"/>
  <c r="EG14" i="8"/>
  <c r="H12" i="8"/>
  <c r="FS8" i="8"/>
  <c r="EY20" i="8"/>
  <c r="CS16" i="16" s="1"/>
  <c r="EY12" i="8"/>
  <c r="CS8" i="16" s="1"/>
  <c r="AN9" i="8"/>
  <c r="AA5" i="16" s="1"/>
  <c r="AF25" i="8"/>
  <c r="V21" i="16" s="1"/>
  <c r="G21" i="8"/>
  <c r="B17" i="16" s="1"/>
  <c r="AF13" i="8"/>
  <c r="V9" i="16" s="1"/>
  <c r="G9" i="8"/>
  <c r="B5" i="16" s="1"/>
  <c r="BO9" i="8"/>
  <c r="AU5" i="16" s="1"/>
  <c r="G28" i="8"/>
  <c r="B24" i="16" s="1"/>
  <c r="EG24" i="8"/>
  <c r="BP9" i="8"/>
  <c r="BA17" i="8"/>
  <c r="AK13" i="16" s="1"/>
  <c r="G23" i="8"/>
  <c r="B19" i="16" s="1"/>
  <c r="CX35" i="8"/>
  <c r="CD35" i="8" s="1"/>
  <c r="Q31" i="11" s="1"/>
  <c r="X31" i="11" s="1"/>
  <c r="AG35" i="8"/>
  <c r="ET33" i="8"/>
  <c r="CQ31" i="8"/>
  <c r="BP30" i="8"/>
  <c r="EZ26" i="8"/>
  <c r="BW26" i="8"/>
  <c r="BJ26" i="8" s="1"/>
  <c r="P22" i="11" s="1"/>
  <c r="W22" i="11" s="1"/>
  <c r="BB24" i="8"/>
  <c r="FG18" i="8"/>
  <c r="BP18" i="8"/>
  <c r="BI16" i="8"/>
  <c r="CQ11" i="8"/>
  <c r="FG10" i="8"/>
  <c r="FM8" i="8"/>
  <c r="EL35" i="8"/>
  <c r="CI31" i="16" s="1"/>
  <c r="EY33" i="8"/>
  <c r="CS29" i="16" s="1"/>
  <c r="EF18" i="8"/>
  <c r="CD14" i="16" s="1"/>
  <c r="EF14" i="8"/>
  <c r="CD10" i="16" s="1"/>
  <c r="FR8" i="8"/>
  <c r="BO13" i="8"/>
  <c r="AU9" i="16" s="1"/>
  <c r="L35" i="8"/>
  <c r="N35" i="8" s="1"/>
  <c r="G12" i="8"/>
  <c r="B8" i="16" s="1"/>
  <c r="CB20" i="8"/>
  <c r="BE16" i="16" s="1"/>
  <c r="BA13" i="8"/>
  <c r="AK9" i="16" s="1"/>
  <c r="AF31" i="8"/>
  <c r="V27" i="16" s="1"/>
  <c r="G27" i="8"/>
  <c r="B23" i="16" s="1"/>
  <c r="B18" i="8" l="1"/>
  <c r="N14" i="11" s="1"/>
  <c r="AM21" i="16"/>
  <c r="AW9" i="16"/>
  <c r="CU17" i="16"/>
  <c r="AR27" i="16"/>
  <c r="AT27" i="16" s="1"/>
  <c r="AQ27" i="16" s="1"/>
  <c r="J26" i="12" s="1"/>
  <c r="AH14" i="16"/>
  <c r="BN20" i="16"/>
  <c r="CU23" i="16"/>
  <c r="AR21" i="16"/>
  <c r="AT21" i="16" s="1"/>
  <c r="AS21" i="16" s="1"/>
  <c r="DJ30" i="16"/>
  <c r="BS23" i="16"/>
  <c r="BU23" i="16" s="1"/>
  <c r="BT23" i="16" s="1"/>
  <c r="CK19" i="16"/>
  <c r="AM19" i="16"/>
  <c r="BN22" i="16"/>
  <c r="CF16" i="16"/>
  <c r="CH16" i="16" s="1"/>
  <c r="CG16" i="16" s="1"/>
  <c r="AR11" i="16"/>
  <c r="BN24" i="16"/>
  <c r="CK10" i="16"/>
  <c r="CU30" i="16"/>
  <c r="CW30" i="16" s="1"/>
  <c r="CV30" i="16" s="1"/>
  <c r="BS8" i="16"/>
  <c r="BS24" i="16"/>
  <c r="BU24" i="16" s="1"/>
  <c r="BR24" i="16" s="1"/>
  <c r="O23" i="12" s="1"/>
  <c r="CI21" i="16"/>
  <c r="AF6" i="16"/>
  <c r="BQ14" i="16"/>
  <c r="BU14" i="16" s="1"/>
  <c r="AM10" i="16"/>
  <c r="AO10" i="16" s="1"/>
  <c r="AL10" i="16" s="1"/>
  <c r="I9" i="12" s="1"/>
  <c r="DE30" i="16"/>
  <c r="CD17" i="16"/>
  <c r="CH17" i="16" s="1"/>
  <c r="CG17" i="16" s="1"/>
  <c r="CK5" i="16"/>
  <c r="DC23" i="16"/>
  <c r="DE25" i="16"/>
  <c r="DH29" i="16"/>
  <c r="DL29" i="16" s="1"/>
  <c r="DK29" i="16" s="1"/>
  <c r="CI28" i="16"/>
  <c r="AU12" i="16"/>
  <c r="CU22" i="16"/>
  <c r="AW5" i="16"/>
  <c r="CF19" i="16"/>
  <c r="BN10" i="16"/>
  <c r="CP9" i="16"/>
  <c r="CF25" i="16"/>
  <c r="AR31" i="16"/>
  <c r="BS21" i="16"/>
  <c r="CK23" i="16"/>
  <c r="AH32" i="16"/>
  <c r="AJ32" i="16" s="1"/>
  <c r="AG32" i="16" s="1"/>
  <c r="H31" i="12" s="1"/>
  <c r="CK6" i="16"/>
  <c r="AW28" i="16"/>
  <c r="AY28" i="16" s="1"/>
  <c r="AV28" i="16" s="1"/>
  <c r="K27" i="12" s="1"/>
  <c r="AH11" i="16"/>
  <c r="CU24" i="16"/>
  <c r="CW24" i="16" s="1"/>
  <c r="CT24" i="16" s="1"/>
  <c r="S23" i="12" s="1"/>
  <c r="CF32" i="16"/>
  <c r="CK15" i="16"/>
  <c r="BN21" i="16"/>
  <c r="BP21" i="16" s="1"/>
  <c r="BM21" i="16" s="1"/>
  <c r="N20" i="12" s="1"/>
  <c r="CN5" i="16"/>
  <c r="AK8" i="16"/>
  <c r="CN11" i="16"/>
  <c r="BN9" i="16"/>
  <c r="DE8" i="16"/>
  <c r="BB5" i="16"/>
  <c r="DB29" i="16"/>
  <c r="CY29" i="16" s="1"/>
  <c r="T28" i="12" s="1"/>
  <c r="CX29" i="16"/>
  <c r="DE29" i="16"/>
  <c r="DE11" i="16"/>
  <c r="CN15" i="16"/>
  <c r="CR15" i="16" s="1"/>
  <c r="CQ15" i="16" s="1"/>
  <c r="DH11" i="16"/>
  <c r="AW26" i="16"/>
  <c r="AY26" i="16" s="1"/>
  <c r="AV26" i="16" s="1"/>
  <c r="K25" i="12" s="1"/>
  <c r="CF20" i="16"/>
  <c r="AW19" i="16"/>
  <c r="AM25" i="16"/>
  <c r="BN29" i="16"/>
  <c r="AO24" i="8"/>
  <c r="AV24" i="8"/>
  <c r="BN14" i="16"/>
  <c r="AW21" i="16"/>
  <c r="CU29" i="16"/>
  <c r="AI13" i="8"/>
  <c r="O9" i="11" s="1"/>
  <c r="V9" i="11" s="1"/>
  <c r="CU13" i="16"/>
  <c r="CF11" i="16"/>
  <c r="CF9" i="16"/>
  <c r="CP31" i="16"/>
  <c r="CR31" i="16" s="1"/>
  <c r="CO31" i="16" s="1"/>
  <c r="R30" i="12" s="1"/>
  <c r="AW23" i="16"/>
  <c r="AH30" i="16"/>
  <c r="AJ30" i="16" s="1"/>
  <c r="AG30" i="16" s="1"/>
  <c r="H29" i="12" s="1"/>
  <c r="AW20" i="16"/>
  <c r="BN18" i="16"/>
  <c r="AH24" i="16"/>
  <c r="CP16" i="16"/>
  <c r="CR16" i="16" s="1"/>
  <c r="CQ16" i="16" s="1"/>
  <c r="CF30" i="16"/>
  <c r="AW16" i="16"/>
  <c r="BS28" i="16"/>
  <c r="BS32" i="16"/>
  <c r="AW13" i="16"/>
  <c r="BS17" i="16"/>
  <c r="CF24" i="16"/>
  <c r="AH16" i="16"/>
  <c r="BB9" i="16"/>
  <c r="DJ8" i="16"/>
  <c r="AM27" i="16"/>
  <c r="AW10" i="16"/>
  <c r="AM5" i="16"/>
  <c r="BS31" i="16"/>
  <c r="BU31" i="16" s="1"/>
  <c r="BT31" i="16" s="1"/>
  <c r="BN13" i="16"/>
  <c r="CK18" i="16"/>
  <c r="CM18" i="16" s="1"/>
  <c r="CJ18" i="16" s="1"/>
  <c r="Q17" i="12" s="1"/>
  <c r="BN15" i="16"/>
  <c r="AR25" i="16"/>
  <c r="BS25" i="16"/>
  <c r="DJ12" i="16"/>
  <c r="DL12" i="16" s="1"/>
  <c r="DI12" i="16" s="1"/>
  <c r="V11" i="12" s="1"/>
  <c r="CF7" i="16"/>
  <c r="CP30" i="16"/>
  <c r="CD27" i="16"/>
  <c r="CH27" i="16" s="1"/>
  <c r="DB11" i="16"/>
  <c r="CY11" i="16" s="1"/>
  <c r="T10" i="12" s="1"/>
  <c r="AH26" i="16"/>
  <c r="DE32" i="16"/>
  <c r="CN17" i="16"/>
  <c r="DE31" i="16"/>
  <c r="AR5" i="16"/>
  <c r="DE5" i="16"/>
  <c r="AU6" i="16"/>
  <c r="AF8" i="16"/>
  <c r="AJ8" i="16" s="1"/>
  <c r="AI8" i="16" s="1"/>
  <c r="AY30" i="16"/>
  <c r="AV30" i="16" s="1"/>
  <c r="K29" i="12" s="1"/>
  <c r="AU30" i="16"/>
  <c r="DC29" i="16"/>
  <c r="DG29" i="16" s="1"/>
  <c r="DD29" i="16" s="1"/>
  <c r="U28" i="12" s="1"/>
  <c r="DE24" i="16"/>
  <c r="CU7" i="16"/>
  <c r="CW7" i="16" s="1"/>
  <c r="CT7" i="16" s="1"/>
  <c r="S6" i="12" s="1"/>
  <c r="CX25" i="16"/>
  <c r="DB25" i="16" s="1"/>
  <c r="DE10" i="16"/>
  <c r="AW29" i="16"/>
  <c r="CX27" i="16"/>
  <c r="DJ9" i="16"/>
  <c r="AM6" i="16"/>
  <c r="AH7" i="16"/>
  <c r="BE6" i="16"/>
  <c r="AY22" i="16"/>
  <c r="AV22" i="16" s="1"/>
  <c r="K21" i="12" s="1"/>
  <c r="AU22" i="16"/>
  <c r="CN19" i="16"/>
  <c r="CR19" i="16" s="1"/>
  <c r="CQ19" i="16" s="1"/>
  <c r="B14" i="8"/>
  <c r="N10" i="11" s="1"/>
  <c r="BS11" i="16"/>
  <c r="AH28" i="16"/>
  <c r="BN23" i="16"/>
  <c r="BS6" i="16"/>
  <c r="AM16" i="16"/>
  <c r="CP8" i="16"/>
  <c r="CR8" i="16" s="1"/>
  <c r="CO8" i="16" s="1"/>
  <c r="R7" i="12" s="1"/>
  <c r="BS16" i="16"/>
  <c r="CK26" i="16"/>
  <c r="CM26" i="16" s="1"/>
  <c r="CL26" i="16" s="1"/>
  <c r="CK27" i="16"/>
  <c r="AM11" i="16"/>
  <c r="AO11" i="16" s="1"/>
  <c r="AL11" i="16" s="1"/>
  <c r="I10" i="12" s="1"/>
  <c r="CF22" i="16"/>
  <c r="DJ16" i="16"/>
  <c r="DL16" i="16" s="1"/>
  <c r="DK16" i="16" s="1"/>
  <c r="CK29" i="16"/>
  <c r="CU32" i="16"/>
  <c r="AR10" i="16"/>
  <c r="AW6" i="16"/>
  <c r="AY6" i="16" s="1"/>
  <c r="AV6" i="16" s="1"/>
  <c r="K5" i="12" s="1"/>
  <c r="AW27" i="16"/>
  <c r="AW24" i="16"/>
  <c r="CP26" i="16"/>
  <c r="BN28" i="16"/>
  <c r="BP28" i="16" s="1"/>
  <c r="BM28" i="16" s="1"/>
  <c r="N27" i="12" s="1"/>
  <c r="CP14" i="16"/>
  <c r="DE16" i="16"/>
  <c r="AW8" i="16"/>
  <c r="CD5" i="16"/>
  <c r="DE20" i="16"/>
  <c r="DE15" i="16"/>
  <c r="DC28" i="16"/>
  <c r="DE22" i="16"/>
  <c r="DE21" i="16"/>
  <c r="AF12" i="16"/>
  <c r="DH27" i="16"/>
  <c r="DL27" i="16" s="1"/>
  <c r="DI27" i="16" s="1"/>
  <c r="V26" i="12" s="1"/>
  <c r="CI12" i="16"/>
  <c r="AU18" i="16"/>
  <c r="AY18" i="16" s="1"/>
  <c r="AV18" i="16" s="1"/>
  <c r="K17" i="12" s="1"/>
  <c r="AU16" i="16"/>
  <c r="AU10" i="16"/>
  <c r="AW14" i="16"/>
  <c r="AY14" i="16" s="1"/>
  <c r="AV14" i="16" s="1"/>
  <c r="K13" i="12" s="1"/>
  <c r="AR18" i="16"/>
  <c r="BN19" i="16"/>
  <c r="BP19" i="16" s="1"/>
  <c r="BO19" i="16" s="1"/>
  <c r="CU5" i="16"/>
  <c r="CF6" i="16"/>
  <c r="DJ5" i="16"/>
  <c r="CU11" i="16"/>
  <c r="CW11" i="16" s="1"/>
  <c r="CT11" i="16" s="1"/>
  <c r="S10" i="12" s="1"/>
  <c r="AW15" i="16"/>
  <c r="AH22" i="16"/>
  <c r="AM29" i="16"/>
  <c r="DJ24" i="16"/>
  <c r="AH31" i="16"/>
  <c r="DJ14" i="16"/>
  <c r="CF31" i="16"/>
  <c r="AM12" i="16"/>
  <c r="AO12" i="16" s="1"/>
  <c r="AL12" i="16" s="1"/>
  <c r="I11" i="12" s="1"/>
  <c r="CF5" i="16"/>
  <c r="CP32" i="16"/>
  <c r="CR32" i="16" s="1"/>
  <c r="CQ32" i="16" s="1"/>
  <c r="AW31" i="16"/>
  <c r="BS12" i="16"/>
  <c r="BU12" i="16" s="1"/>
  <c r="BR12" i="16" s="1"/>
  <c r="O11" i="12" s="1"/>
  <c r="CD29" i="16"/>
  <c r="DC16" i="16"/>
  <c r="DE26" i="16"/>
  <c r="AK24" i="16"/>
  <c r="AO24" i="16" s="1"/>
  <c r="AN24" i="16" s="1"/>
  <c r="BQ5" i="16"/>
  <c r="DE6" i="16"/>
  <c r="DC22" i="16"/>
  <c r="BL8" i="16"/>
  <c r="CD21" i="16"/>
  <c r="CH21" i="16" s="1"/>
  <c r="CN29" i="16"/>
  <c r="BU22" i="16"/>
  <c r="BR22" i="16" s="1"/>
  <c r="O21" i="12" s="1"/>
  <c r="BQ22" i="16"/>
  <c r="BN7" i="16"/>
  <c r="AM20" i="16"/>
  <c r="BN27" i="16"/>
  <c r="BP27" i="16" s="1"/>
  <c r="BM27" i="16" s="1"/>
  <c r="N26" i="12" s="1"/>
  <c r="CF10" i="16"/>
  <c r="CU19" i="16"/>
  <c r="CU31" i="16"/>
  <c r="BN25" i="16"/>
  <c r="CF8" i="16"/>
  <c r="AW17" i="16"/>
  <c r="CU21" i="16"/>
  <c r="AM31" i="16"/>
  <c r="BN5" i="16"/>
  <c r="BN6" i="16"/>
  <c r="AW11" i="16"/>
  <c r="BS7" i="16"/>
  <c r="BU7" i="16" s="1"/>
  <c r="BR7" i="16" s="1"/>
  <c r="O6" i="12" s="1"/>
  <c r="AM13" i="16"/>
  <c r="CF26" i="16"/>
  <c r="CH26" i="16" s="1"/>
  <c r="CE26" i="16" s="1"/>
  <c r="P25" i="12" s="1"/>
  <c r="BN32" i="16"/>
  <c r="CU20" i="16"/>
  <c r="CU8" i="16"/>
  <c r="CU26" i="16"/>
  <c r="DJ10" i="16"/>
  <c r="DJ18" i="16"/>
  <c r="DL18" i="16" s="1"/>
  <c r="DK18" i="16" s="1"/>
  <c r="BN30" i="16"/>
  <c r="AM7" i="16"/>
  <c r="AO7" i="16" s="1"/>
  <c r="AL7" i="16" s="1"/>
  <c r="I6" i="12" s="1"/>
  <c r="AR14" i="16"/>
  <c r="AR30" i="16"/>
  <c r="AH19" i="16"/>
  <c r="CU9" i="16"/>
  <c r="CP18" i="16"/>
  <c r="AW32" i="16"/>
  <c r="AY32" i="16" s="1"/>
  <c r="AV32" i="16" s="1"/>
  <c r="K31" i="12" s="1"/>
  <c r="BS29" i="16"/>
  <c r="AM23" i="16"/>
  <c r="CP23" i="16"/>
  <c r="CF23" i="16"/>
  <c r="CK30" i="16"/>
  <c r="AR26" i="16"/>
  <c r="AT26" i="16" s="1"/>
  <c r="AQ26" i="16" s="1"/>
  <c r="J25" i="12" s="1"/>
  <c r="AH18" i="16"/>
  <c r="AR13" i="16"/>
  <c r="CU25" i="16"/>
  <c r="DJ20" i="16"/>
  <c r="AT12" i="16"/>
  <c r="AQ12" i="16" s="1"/>
  <c r="J11" i="12" s="1"/>
  <c r="BS20" i="16"/>
  <c r="AH5" i="16"/>
  <c r="AK5" i="16"/>
  <c r="DE14" i="16"/>
  <c r="DE7" i="16"/>
  <c r="CK9" i="16"/>
  <c r="CM9" i="16" s="1"/>
  <c r="CJ9" i="16" s="1"/>
  <c r="Q8" i="12" s="1"/>
  <c r="DH5" i="16"/>
  <c r="DE12" i="16"/>
  <c r="AZ16" i="16"/>
  <c r="BQ18" i="16"/>
  <c r="DE17" i="16"/>
  <c r="CS18" i="16"/>
  <c r="DE19" i="16"/>
  <c r="DE9" i="16"/>
  <c r="DE23" i="16"/>
  <c r="DE28" i="16"/>
  <c r="DG28" i="16" s="1"/>
  <c r="DF28" i="16" s="1"/>
  <c r="CN7" i="16"/>
  <c r="BG5" i="16"/>
  <c r="BQ10" i="16"/>
  <c r="BU10" i="16" s="1"/>
  <c r="DH31" i="16"/>
  <c r="DE18" i="16"/>
  <c r="DE27" i="16"/>
  <c r="CN13" i="16"/>
  <c r="CY24" i="8"/>
  <c r="R20" i="11" s="1"/>
  <c r="Y20" i="11" s="1"/>
  <c r="CX23" i="16"/>
  <c r="CS6" i="16"/>
  <c r="CN10" i="16"/>
  <c r="CR10" i="16" s="1"/>
  <c r="AK28" i="16"/>
  <c r="CN27" i="16"/>
  <c r="CR27" i="16" s="1"/>
  <c r="CO27" i="16" s="1"/>
  <c r="R26" i="12" s="1"/>
  <c r="BQ13" i="16"/>
  <c r="CI8" i="16"/>
  <c r="CM8" i="16" s="1"/>
  <c r="CJ8" i="16" s="1"/>
  <c r="Q7" i="12" s="1"/>
  <c r="AK32" i="16"/>
  <c r="AJ25" i="16"/>
  <c r="AG25" i="16" s="1"/>
  <c r="H24" i="12" s="1"/>
  <c r="AF25" i="16"/>
  <c r="AF29" i="16"/>
  <c r="AJ29" i="16" s="1"/>
  <c r="AI29" i="16" s="1"/>
  <c r="N23" i="16"/>
  <c r="I22" i="16"/>
  <c r="K22" i="16" s="1"/>
  <c r="H22" i="16" s="1"/>
  <c r="C21" i="12" s="1"/>
  <c r="S28" i="16"/>
  <c r="D29" i="16"/>
  <c r="S12" i="16"/>
  <c r="D15" i="16"/>
  <c r="D5" i="16"/>
  <c r="AC28" i="16"/>
  <c r="AE28" i="16" s="1"/>
  <c r="AB28" i="16" s="1"/>
  <c r="G27" i="12" s="1"/>
  <c r="N28" i="16"/>
  <c r="V11" i="16"/>
  <c r="N19" i="16"/>
  <c r="AA31" i="16"/>
  <c r="AA30" i="16"/>
  <c r="AE30" i="16" s="1"/>
  <c r="AB30" i="16" s="1"/>
  <c r="G29" i="12" s="1"/>
  <c r="N29" i="16"/>
  <c r="N22" i="16"/>
  <c r="N13" i="16"/>
  <c r="AI16" i="8"/>
  <c r="O12" i="11" s="1"/>
  <c r="V12" i="11" s="1"/>
  <c r="X13" i="16"/>
  <c r="D21" i="16"/>
  <c r="D14" i="16"/>
  <c r="N7" i="16"/>
  <c r="P7" i="16" s="1"/>
  <c r="M7" i="16" s="1"/>
  <c r="D6" i="12" s="1"/>
  <c r="N5" i="16"/>
  <c r="D7" i="16"/>
  <c r="X19" i="16"/>
  <c r="X20" i="16"/>
  <c r="S25" i="16"/>
  <c r="AC24" i="16"/>
  <c r="AE24" i="16" s="1"/>
  <c r="AB24" i="16" s="1"/>
  <c r="G23" i="12" s="1"/>
  <c r="N27" i="16"/>
  <c r="X29" i="16"/>
  <c r="I17" i="16"/>
  <c r="N20" i="16"/>
  <c r="S23" i="16"/>
  <c r="AC25" i="16"/>
  <c r="AE25" i="16" s="1"/>
  <c r="AD25" i="16" s="1"/>
  <c r="X23" i="16"/>
  <c r="D10" i="16"/>
  <c r="D11" i="16"/>
  <c r="N25" i="16"/>
  <c r="S10" i="16"/>
  <c r="S14" i="16"/>
  <c r="I13" i="16"/>
  <c r="I19" i="16"/>
  <c r="K19" i="16" s="1"/>
  <c r="J19" i="16" s="1"/>
  <c r="S11" i="16"/>
  <c r="S18" i="16"/>
  <c r="U18" i="16" s="1"/>
  <c r="T18" i="16" s="1"/>
  <c r="I27" i="16"/>
  <c r="L9" i="16"/>
  <c r="AC5" i="16"/>
  <c r="S7" i="16"/>
  <c r="V19" i="16"/>
  <c r="Z19" i="16" s="1"/>
  <c r="Y19" i="16" s="1"/>
  <c r="AA22" i="16"/>
  <c r="N16" i="16"/>
  <c r="L18" i="16"/>
  <c r="L10" i="16"/>
  <c r="N21" i="16"/>
  <c r="N31" i="16"/>
  <c r="N12" i="16"/>
  <c r="D8" i="16"/>
  <c r="D9" i="16"/>
  <c r="D13" i="16"/>
  <c r="I26" i="16"/>
  <c r="X22" i="16"/>
  <c r="S27" i="16"/>
  <c r="X16" i="16"/>
  <c r="D23" i="16"/>
  <c r="X28" i="16"/>
  <c r="S31" i="16"/>
  <c r="X18" i="16"/>
  <c r="X15" i="16"/>
  <c r="I18" i="16"/>
  <c r="K18" i="16" s="1"/>
  <c r="H18" i="16" s="1"/>
  <c r="C17" i="12" s="1"/>
  <c r="D27" i="16"/>
  <c r="X9" i="16"/>
  <c r="I7" i="16"/>
  <c r="D24" i="16"/>
  <c r="S6" i="16"/>
  <c r="AC32" i="16"/>
  <c r="AE32" i="16" s="1"/>
  <c r="AB32" i="16" s="1"/>
  <c r="G31" i="12" s="1"/>
  <c r="D6" i="16"/>
  <c r="AC13" i="16"/>
  <c r="AE13" i="16" s="1"/>
  <c r="AB13" i="16" s="1"/>
  <c r="G12" i="12" s="1"/>
  <c r="AC17" i="16"/>
  <c r="X12" i="16"/>
  <c r="S17" i="16"/>
  <c r="I30" i="16"/>
  <c r="K30" i="16" s="1"/>
  <c r="H30" i="16" s="1"/>
  <c r="C29" i="12" s="1"/>
  <c r="X10" i="16"/>
  <c r="I21" i="16"/>
  <c r="K21" i="16" s="1"/>
  <c r="H21" i="16" s="1"/>
  <c r="C20" i="12" s="1"/>
  <c r="D30" i="16"/>
  <c r="S22" i="16"/>
  <c r="U22" i="16" s="1"/>
  <c r="R22" i="16" s="1"/>
  <c r="E21" i="12" s="1"/>
  <c r="X25" i="16"/>
  <c r="I16" i="16"/>
  <c r="K16" i="16" s="1"/>
  <c r="H16" i="16" s="1"/>
  <c r="C15" i="12" s="1"/>
  <c r="AC23" i="16"/>
  <c r="AC8" i="16"/>
  <c r="AE8" i="16" s="1"/>
  <c r="AB8" i="16" s="1"/>
  <c r="G7" i="12" s="1"/>
  <c r="I9" i="16"/>
  <c r="AE18" i="16"/>
  <c r="AB18" i="16" s="1"/>
  <c r="G17" i="12" s="1"/>
  <c r="AA18" i="16"/>
  <c r="X5" i="16"/>
  <c r="I5" i="16"/>
  <c r="Q16" i="16"/>
  <c r="V7" i="16"/>
  <c r="N11" i="16"/>
  <c r="CY26" i="8"/>
  <c r="R22" i="11" s="1"/>
  <c r="Y22" i="11" s="1"/>
  <c r="N18" i="16"/>
  <c r="G14" i="16"/>
  <c r="N14" i="16"/>
  <c r="B16" i="8"/>
  <c r="N12" i="11" s="1"/>
  <c r="U12" i="11" s="1"/>
  <c r="D18" i="16"/>
  <c r="AA26" i="16"/>
  <c r="B34" i="8"/>
  <c r="N30" i="11" s="1"/>
  <c r="U30" i="11" s="1"/>
  <c r="B9" i="8"/>
  <c r="N5" i="11" s="1"/>
  <c r="L15" i="16"/>
  <c r="L16" i="16"/>
  <c r="L25" i="16"/>
  <c r="N9" i="16"/>
  <c r="L27" i="16"/>
  <c r="N24" i="16"/>
  <c r="I23" i="16"/>
  <c r="K23" i="16" s="1"/>
  <c r="J23" i="16" s="1"/>
  <c r="X30" i="16"/>
  <c r="D19" i="16"/>
  <c r="AC19" i="16"/>
  <c r="I12" i="16"/>
  <c r="K12" i="16" s="1"/>
  <c r="H12" i="16" s="1"/>
  <c r="C11" i="12" s="1"/>
  <c r="AC15" i="16"/>
  <c r="D20" i="16"/>
  <c r="S32" i="16"/>
  <c r="AC21" i="16"/>
  <c r="AE21" i="16" s="1"/>
  <c r="AB21" i="16" s="1"/>
  <c r="G20" i="12" s="1"/>
  <c r="K15" i="16"/>
  <c r="H15" i="16" s="1"/>
  <c r="C14" i="12" s="1"/>
  <c r="N15" i="16"/>
  <c r="N10" i="16"/>
  <c r="X31" i="16"/>
  <c r="X21" i="16"/>
  <c r="X14" i="16"/>
  <c r="I25" i="16"/>
  <c r="I31" i="16"/>
  <c r="D12" i="16"/>
  <c r="D26" i="16"/>
  <c r="AI12" i="8"/>
  <c r="O8" i="11" s="1"/>
  <c r="AC11" i="16"/>
  <c r="AE11" i="16" s="1"/>
  <c r="AB11" i="16" s="1"/>
  <c r="G10" i="12" s="1"/>
  <c r="X17" i="16"/>
  <c r="X11" i="16"/>
  <c r="N6" i="16"/>
  <c r="X24" i="16"/>
  <c r="I8" i="16"/>
  <c r="AC16" i="16"/>
  <c r="AE16" i="16" s="1"/>
  <c r="AB16" i="16" s="1"/>
  <c r="G15" i="12" s="1"/>
  <c r="S15" i="16"/>
  <c r="D22" i="16"/>
  <c r="X26" i="16"/>
  <c r="AC29" i="16"/>
  <c r="AE29" i="16" s="1"/>
  <c r="AD29" i="16" s="1"/>
  <c r="D16" i="16"/>
  <c r="D28" i="16"/>
  <c r="X32" i="16"/>
  <c r="AC9" i="16"/>
  <c r="I29" i="16"/>
  <c r="S5" i="16"/>
  <c r="I10" i="16"/>
  <c r="D17" i="16"/>
  <c r="D25" i="16"/>
  <c r="X27" i="16"/>
  <c r="N26" i="16"/>
  <c r="Q5" i="16"/>
  <c r="I15" i="16"/>
  <c r="B25" i="16"/>
  <c r="F25" i="16" s="1"/>
  <c r="E25" i="16" s="1"/>
  <c r="CY22" i="8"/>
  <c r="R18" i="11" s="1"/>
  <c r="Y18" i="11" s="1"/>
  <c r="AA10" i="16"/>
  <c r="Q24" i="16"/>
  <c r="AA27" i="16"/>
  <c r="AE27" i="16" s="1"/>
  <c r="AD27" i="16" s="1"/>
  <c r="B11" i="16"/>
  <c r="N32" i="16"/>
  <c r="P32" i="16" s="1"/>
  <c r="M32" i="16" s="1"/>
  <c r="D31" i="12" s="1"/>
  <c r="L20" i="16"/>
  <c r="L11" i="16"/>
  <c r="P11" i="16" s="1"/>
  <c r="M11" i="16" s="1"/>
  <c r="D10" i="12" s="1"/>
  <c r="N17" i="16"/>
  <c r="CY35" i="8"/>
  <c r="R31" i="11" s="1"/>
  <c r="Y31" i="11" s="1"/>
  <c r="AI25" i="8"/>
  <c r="O21" i="11" s="1"/>
  <c r="V21" i="11" s="1"/>
  <c r="B11" i="8"/>
  <c r="N7" i="11" s="1"/>
  <c r="U7" i="11" s="1"/>
  <c r="B31" i="8"/>
  <c r="N27" i="11" s="1"/>
  <c r="U27" i="11" s="1"/>
  <c r="B10" i="8"/>
  <c r="N6" i="11" s="1"/>
  <c r="CY21" i="8"/>
  <c r="R17" i="11" s="1"/>
  <c r="Y17" i="11" s="1"/>
  <c r="B13" i="8"/>
  <c r="N9" i="11" s="1"/>
  <c r="U9" i="11" s="1"/>
  <c r="B36" i="8"/>
  <c r="N32" i="11" s="1"/>
  <c r="U32" i="11" s="1"/>
  <c r="B28" i="8"/>
  <c r="N24" i="11" s="1"/>
  <c r="AI14" i="8"/>
  <c r="O10" i="11" s="1"/>
  <c r="V10" i="11" s="1"/>
  <c r="P9" i="16"/>
  <c r="M9" i="16" s="1"/>
  <c r="D8" i="12" s="1"/>
  <c r="CY25" i="8"/>
  <c r="R21" i="11" s="1"/>
  <c r="Y21" i="11" s="1"/>
  <c r="CY23" i="8"/>
  <c r="R19" i="11" s="1"/>
  <c r="Y19" i="11" s="1"/>
  <c r="CY14" i="8"/>
  <c r="R10" i="11" s="1"/>
  <c r="Y10" i="11" s="1"/>
  <c r="AI29" i="8"/>
  <c r="O25" i="11" s="1"/>
  <c r="V25" i="11" s="1"/>
  <c r="AI8" i="8"/>
  <c r="O4" i="11" s="1"/>
  <c r="V4" i="11" s="1"/>
  <c r="AI21" i="8"/>
  <c r="O17" i="11" s="1"/>
  <c r="V17" i="11" s="1"/>
  <c r="EA29" i="8"/>
  <c r="S25" i="11" s="1"/>
  <c r="Z25" i="11" s="1"/>
  <c r="AI33" i="8"/>
  <c r="O29" i="11" s="1"/>
  <c r="V29" i="11" s="1"/>
  <c r="AI11" i="8"/>
  <c r="O7" i="11" s="1"/>
  <c r="V7" i="11" s="1"/>
  <c r="O35" i="8"/>
  <c r="B35" i="8" s="1"/>
  <c r="N31" i="11" s="1"/>
  <c r="U31" i="11" s="1"/>
  <c r="AI28" i="8"/>
  <c r="O24" i="11" s="1"/>
  <c r="V24" i="11" s="1"/>
  <c r="AI15" i="8"/>
  <c r="O11" i="11" s="1"/>
  <c r="V11" i="11" s="1"/>
  <c r="BU29" i="16"/>
  <c r="BT29" i="16" s="1"/>
  <c r="AO6" i="16"/>
  <c r="AL6" i="16" s="1"/>
  <c r="I5" i="12" s="1"/>
  <c r="CY34" i="8"/>
  <c r="R30" i="11" s="1"/>
  <c r="Y30" i="11" s="1"/>
  <c r="AJ7" i="16"/>
  <c r="AG7" i="16" s="1"/>
  <c r="H6" i="12" s="1"/>
  <c r="CY20" i="8"/>
  <c r="R16" i="11" s="1"/>
  <c r="Y16" i="11" s="1"/>
  <c r="CY19" i="8"/>
  <c r="R15" i="11" s="1"/>
  <c r="Y15" i="11" s="1"/>
  <c r="B26" i="8"/>
  <c r="N22" i="11" s="1"/>
  <c r="U22" i="11" s="1"/>
  <c r="EA8" i="8"/>
  <c r="S4" i="11" s="1"/>
  <c r="P26" i="16"/>
  <c r="M26" i="16" s="1"/>
  <c r="D25" i="12" s="1"/>
  <c r="B24" i="8"/>
  <c r="N20" i="11" s="1"/>
  <c r="U20" i="11" s="1"/>
  <c r="EA11" i="8"/>
  <c r="S7" i="11" s="1"/>
  <c r="Z7" i="11" s="1"/>
  <c r="AI35" i="8"/>
  <c r="O31" i="11" s="1"/>
  <c r="V31" i="11" s="1"/>
  <c r="CY10" i="8"/>
  <c r="R6" i="11" s="1"/>
  <c r="Y6" i="11" s="1"/>
  <c r="AI18" i="8"/>
  <c r="O14" i="11" s="1"/>
  <c r="V14" i="11" s="1"/>
  <c r="B20" i="8"/>
  <c r="N16" i="11" s="1"/>
  <c r="U16" i="11" s="1"/>
  <c r="CY18" i="8"/>
  <c r="R14" i="11" s="1"/>
  <c r="Y14" i="11" s="1"/>
  <c r="CY13" i="8"/>
  <c r="R9" i="11" s="1"/>
  <c r="Y9" i="11" s="1"/>
  <c r="CY17" i="8"/>
  <c r="R13" i="11" s="1"/>
  <c r="Y13" i="11" s="1"/>
  <c r="CY36" i="8"/>
  <c r="R32" i="11" s="1"/>
  <c r="Y32" i="11" s="1"/>
  <c r="EA13" i="8"/>
  <c r="S9" i="11" s="1"/>
  <c r="Z9" i="11" s="1"/>
  <c r="CR14" i="16"/>
  <c r="CO14" i="16" s="1"/>
  <c r="R13" i="12" s="1"/>
  <c r="CY8" i="8"/>
  <c r="R4" i="11" s="1"/>
  <c r="Y4" i="11" s="1"/>
  <c r="U7" i="16"/>
  <c r="R7" i="16" s="1"/>
  <c r="E6" i="12" s="1"/>
  <c r="B17" i="8"/>
  <c r="N13" i="11" s="1"/>
  <c r="U13" i="11" s="1"/>
  <c r="B23" i="8"/>
  <c r="N19" i="11" s="1"/>
  <c r="U19" i="11" s="1"/>
  <c r="B8" i="8"/>
  <c r="N4" i="11" s="1"/>
  <c r="U4" i="11" s="1"/>
  <c r="P28" i="16"/>
  <c r="M28" i="16" s="1"/>
  <c r="D27" i="12" s="1"/>
  <c r="BU20" i="16"/>
  <c r="BR20" i="16" s="1"/>
  <c r="O19" i="12" s="1"/>
  <c r="K10" i="16"/>
  <c r="H10" i="16" s="1"/>
  <c r="C9" i="12" s="1"/>
  <c r="CR26" i="16"/>
  <c r="CO26" i="16" s="1"/>
  <c r="R25" i="12" s="1"/>
  <c r="B19" i="8"/>
  <c r="N15" i="11" s="1"/>
  <c r="B21" i="8"/>
  <c r="N17" i="11" s="1"/>
  <c r="U17" i="11" s="1"/>
  <c r="AI19" i="8"/>
  <c r="O15" i="11" s="1"/>
  <c r="V15" i="11" s="1"/>
  <c r="CH32" i="16"/>
  <c r="CE32" i="16" s="1"/>
  <c r="P31" i="12" s="1"/>
  <c r="CM27" i="16"/>
  <c r="CJ27" i="16" s="1"/>
  <c r="Q26" i="12" s="1"/>
  <c r="DG16" i="16"/>
  <c r="DD16" i="16" s="1"/>
  <c r="U15" i="12" s="1"/>
  <c r="U6" i="16"/>
  <c r="R6" i="16" s="1"/>
  <c r="E5" i="12" s="1"/>
  <c r="U23" i="16"/>
  <c r="R23" i="16" s="1"/>
  <c r="E22" i="12" s="1"/>
  <c r="AE15" i="16"/>
  <c r="AB15" i="16" s="1"/>
  <c r="G14" i="12" s="1"/>
  <c r="AJ22" i="16"/>
  <c r="AG22" i="16" s="1"/>
  <c r="H21" i="12" s="1"/>
  <c r="BU11" i="16"/>
  <c r="BR11" i="16" s="1"/>
  <c r="O10" i="12" s="1"/>
  <c r="BU8" i="16"/>
  <c r="BR8" i="16" s="1"/>
  <c r="O7" i="12" s="1"/>
  <c r="AI17" i="8"/>
  <c r="O13" i="11" s="1"/>
  <c r="V13" i="11" s="1"/>
  <c r="DB24" i="16"/>
  <c r="CY24" i="16" s="1"/>
  <c r="T23" i="12" s="1"/>
  <c r="DL24" i="16"/>
  <c r="DI24" i="16" s="1"/>
  <c r="V23" i="12" s="1"/>
  <c r="K26" i="16"/>
  <c r="H26" i="16" s="1"/>
  <c r="C25" i="12" s="1"/>
  <c r="K8" i="16"/>
  <c r="H8" i="16" s="1"/>
  <c r="C7" i="12" s="1"/>
  <c r="U17" i="16"/>
  <c r="R17" i="16" s="1"/>
  <c r="E16" i="12" s="1"/>
  <c r="U27" i="16"/>
  <c r="R27" i="16" s="1"/>
  <c r="E26" i="12" s="1"/>
  <c r="CR23" i="16"/>
  <c r="CO23" i="16" s="1"/>
  <c r="R22" i="12" s="1"/>
  <c r="AT10" i="16"/>
  <c r="AQ10" i="16" s="1"/>
  <c r="J9" i="12" s="1"/>
  <c r="AY24" i="16"/>
  <c r="AV24" i="16" s="1"/>
  <c r="K23" i="12" s="1"/>
  <c r="AY16" i="16"/>
  <c r="AV16" i="16" s="1"/>
  <c r="K15" i="12" s="1"/>
  <c r="CM19" i="16"/>
  <c r="CJ19" i="16" s="1"/>
  <c r="Q18" i="12" s="1"/>
  <c r="DL8" i="16"/>
  <c r="DI8" i="16" s="1"/>
  <c r="V7" i="12" s="1"/>
  <c r="AX22" i="16"/>
  <c r="AX30" i="16"/>
  <c r="CH29" i="16"/>
  <c r="CG29" i="16" s="1"/>
  <c r="CM21" i="16"/>
  <c r="CL21" i="16" s="1"/>
  <c r="CR17" i="16"/>
  <c r="CQ17" i="16" s="1"/>
  <c r="BD16" i="16"/>
  <c r="BC16" i="16" s="1"/>
  <c r="CR7" i="16"/>
  <c r="CQ7" i="16" s="1"/>
  <c r="CR9" i="16"/>
  <c r="CQ9" i="16" s="1"/>
  <c r="CH22" i="16"/>
  <c r="CE22" i="16" s="1"/>
  <c r="P21" i="12" s="1"/>
  <c r="DB16" i="16"/>
  <c r="DA16" i="16" s="1"/>
  <c r="DB6" i="16"/>
  <c r="DA6" i="16" s="1"/>
  <c r="K13" i="16"/>
  <c r="H13" i="16" s="1"/>
  <c r="C12" i="12" s="1"/>
  <c r="P10" i="16"/>
  <c r="O10" i="16" s="1"/>
  <c r="P5" i="16"/>
  <c r="O5" i="16" s="1"/>
  <c r="BP15" i="16"/>
  <c r="BO15" i="16" s="1"/>
  <c r="BU6" i="16"/>
  <c r="BR6" i="16" s="1"/>
  <c r="O5" i="12" s="1"/>
  <c r="EA35" i="8"/>
  <c r="S31" i="11" s="1"/>
  <c r="Z31" i="11" s="1"/>
  <c r="B30" i="8"/>
  <c r="N26" i="11" s="1"/>
  <c r="U26" i="11" s="1"/>
  <c r="K9" i="16"/>
  <c r="H9" i="16" s="1"/>
  <c r="C8" i="12" s="1"/>
  <c r="CH23" i="16"/>
  <c r="CG23" i="16" s="1"/>
  <c r="CM6" i="16"/>
  <c r="CJ6" i="16" s="1"/>
  <c r="Q5" i="12" s="1"/>
  <c r="CR18" i="16"/>
  <c r="CQ18" i="16" s="1"/>
  <c r="CW21" i="16"/>
  <c r="CV21" i="16" s="1"/>
  <c r="DB32" i="16"/>
  <c r="CY32" i="16" s="1"/>
  <c r="T31" i="12" s="1"/>
  <c r="DB14" i="16"/>
  <c r="DA14" i="16" s="1"/>
  <c r="DB10" i="16"/>
  <c r="DA10" i="16" s="1"/>
  <c r="DL9" i="16"/>
  <c r="DK9" i="16" s="1"/>
  <c r="DL10" i="16"/>
  <c r="DI10" i="16" s="1"/>
  <c r="V9" i="12" s="1"/>
  <c r="K25" i="16"/>
  <c r="J25" i="16" s="1"/>
  <c r="K5" i="16"/>
  <c r="H5" i="16" s="1"/>
  <c r="K17" i="16"/>
  <c r="J17" i="16" s="1"/>
  <c r="P14" i="16"/>
  <c r="O14" i="16" s="1"/>
  <c r="U24" i="16"/>
  <c r="T24" i="16" s="1"/>
  <c r="Z7" i="16"/>
  <c r="Y7" i="16" s="1"/>
  <c r="AE19" i="16"/>
  <c r="AB19" i="16" s="1"/>
  <c r="G18" i="12" s="1"/>
  <c r="AE9" i="16"/>
  <c r="AB9" i="16" s="1"/>
  <c r="G8" i="12" s="1"/>
  <c r="AJ12" i="16"/>
  <c r="AI12" i="16" s="1"/>
  <c r="AJ6" i="16"/>
  <c r="AI6" i="16" s="1"/>
  <c r="AJ18" i="16"/>
  <c r="AI18" i="16" s="1"/>
  <c r="AO32" i="16"/>
  <c r="AN32" i="16" s="1"/>
  <c r="AT13" i="16"/>
  <c r="AS13" i="16" s="1"/>
  <c r="AT11" i="16"/>
  <c r="AS11" i="16" s="1"/>
  <c r="AT18" i="16"/>
  <c r="AS18" i="16" s="1"/>
  <c r="AY29" i="16"/>
  <c r="AX29" i="16" s="1"/>
  <c r="BD6" i="16"/>
  <c r="BC6" i="16" s="1"/>
  <c r="BF12" i="16"/>
  <c r="M11" i="12" s="1"/>
  <c r="BH12" i="16"/>
  <c r="BP24" i="16"/>
  <c r="BM24" i="16" s="1"/>
  <c r="N23" i="12" s="1"/>
  <c r="DG22" i="16"/>
  <c r="DF22" i="16" s="1"/>
  <c r="CV10" i="16"/>
  <c r="T8" i="16"/>
  <c r="DL21" i="16"/>
  <c r="DK21" i="16" s="1"/>
  <c r="AJ14" i="16"/>
  <c r="AI14" i="16" s="1"/>
  <c r="AY27" i="16"/>
  <c r="AX27" i="16" s="1"/>
  <c r="BU5" i="16"/>
  <c r="B32" i="8"/>
  <c r="N28" i="11" s="1"/>
  <c r="U28" i="11" s="1"/>
  <c r="EA9" i="8"/>
  <c r="S5" i="11" s="1"/>
  <c r="Z5" i="11" s="1"/>
  <c r="CH9" i="16"/>
  <c r="CG9" i="16" s="1"/>
  <c r="B22" i="8"/>
  <c r="N18" i="11" s="1"/>
  <c r="U18" i="11" s="1"/>
  <c r="AI22" i="16"/>
  <c r="CH30" i="16"/>
  <c r="CE30" i="16" s="1"/>
  <c r="P29" i="12" s="1"/>
  <c r="CH8" i="16"/>
  <c r="CG8" i="16" s="1"/>
  <c r="CM29" i="16"/>
  <c r="CJ29" i="16" s="1"/>
  <c r="Q28" i="12" s="1"/>
  <c r="CM10" i="16"/>
  <c r="CJ10" i="16" s="1"/>
  <c r="Q9" i="12" s="1"/>
  <c r="CM30" i="16"/>
  <c r="CL30" i="16" s="1"/>
  <c r="CR30" i="16"/>
  <c r="CQ30" i="16" s="1"/>
  <c r="DB22" i="16"/>
  <c r="CY22" i="16" s="1"/>
  <c r="T21" i="12" s="1"/>
  <c r="DB8" i="16"/>
  <c r="DA8" i="16" s="1"/>
  <c r="DB20" i="16"/>
  <c r="DA20" i="16" s="1"/>
  <c r="DB18" i="16"/>
  <c r="DA18" i="16" s="1"/>
  <c r="DL30" i="16"/>
  <c r="DK30" i="16" s="1"/>
  <c r="DL15" i="16"/>
  <c r="DK15" i="16" s="1"/>
  <c r="F11" i="16"/>
  <c r="C11" i="16" s="1"/>
  <c r="B10" i="12" s="1"/>
  <c r="K29" i="16"/>
  <c r="J29" i="16" s="1"/>
  <c r="K7" i="16"/>
  <c r="H7" i="16" s="1"/>
  <c r="C6" i="12" s="1"/>
  <c r="P30" i="16"/>
  <c r="O30" i="16" s="1"/>
  <c r="P19" i="16"/>
  <c r="O19" i="16" s="1"/>
  <c r="U28" i="16"/>
  <c r="T28" i="16" s="1"/>
  <c r="U11" i="16"/>
  <c r="R11" i="16" s="1"/>
  <c r="E10" i="12" s="1"/>
  <c r="U32" i="16"/>
  <c r="T32" i="16" s="1"/>
  <c r="U25" i="16"/>
  <c r="R25" i="16" s="1"/>
  <c r="E24" i="12" s="1"/>
  <c r="U12" i="16"/>
  <c r="R12" i="16" s="1"/>
  <c r="E11" i="12" s="1"/>
  <c r="AJ9" i="16"/>
  <c r="AI9" i="16" s="1"/>
  <c r="AJ11" i="16"/>
  <c r="AG11" i="16" s="1"/>
  <c r="H10" i="12" s="1"/>
  <c r="AJ26" i="16"/>
  <c r="AG26" i="16" s="1"/>
  <c r="H25" i="12" s="1"/>
  <c r="AO28" i="16"/>
  <c r="AN28" i="16" s="1"/>
  <c r="AO27" i="16"/>
  <c r="AL27" i="16" s="1"/>
  <c r="I26" i="12" s="1"/>
  <c r="AT31" i="16"/>
  <c r="AQ31" i="16" s="1"/>
  <c r="J30" i="12" s="1"/>
  <c r="AT25" i="16"/>
  <c r="AQ25" i="16" s="1"/>
  <c r="J24" i="12" s="1"/>
  <c r="BU13" i="16"/>
  <c r="BT13" i="16" s="1"/>
  <c r="BU17" i="16"/>
  <c r="BR17" i="16" s="1"/>
  <c r="O16" i="12" s="1"/>
  <c r="BU16" i="16"/>
  <c r="BR16" i="16" s="1"/>
  <c r="O15" i="12" s="1"/>
  <c r="BU25" i="16"/>
  <c r="BT25" i="16" s="1"/>
  <c r="BT22" i="16"/>
  <c r="CM23" i="16"/>
  <c r="CJ23" i="16" s="1"/>
  <c r="Q22" i="12" s="1"/>
  <c r="P16" i="16"/>
  <c r="O16" i="16" s="1"/>
  <c r="U15" i="16"/>
  <c r="R15" i="16" s="1"/>
  <c r="E14" i="12" s="1"/>
  <c r="AE23" i="16"/>
  <c r="AD23" i="16" s="1"/>
  <c r="AE31" i="16"/>
  <c r="AD31" i="16" s="1"/>
  <c r="AJ5" i="16"/>
  <c r="AI5" i="16" s="1"/>
  <c r="AO5" i="16"/>
  <c r="AT14" i="16"/>
  <c r="AQ14" i="16" s="1"/>
  <c r="J13" i="12" s="1"/>
  <c r="BI7" i="16"/>
  <c r="BH7" i="16" s="1"/>
  <c r="BP7" i="16"/>
  <c r="BO7" i="16" s="1"/>
  <c r="EA33" i="8"/>
  <c r="S29" i="11" s="1"/>
  <c r="Z29" i="11" s="1"/>
  <c r="DL5" i="16"/>
  <c r="DK5" i="16" s="1"/>
  <c r="T23" i="16"/>
  <c r="CH6" i="16"/>
  <c r="CG6" i="16" s="1"/>
  <c r="CM28" i="16"/>
  <c r="CL28" i="16" s="1"/>
  <c r="CM15" i="16"/>
  <c r="CJ15" i="16" s="1"/>
  <c r="Q14" i="12" s="1"/>
  <c r="CR5" i="16"/>
  <c r="CR11" i="16"/>
  <c r="CQ11" i="16" s="1"/>
  <c r="DB23" i="16"/>
  <c r="DA23" i="16" s="1"/>
  <c r="DB12" i="16"/>
  <c r="DA12" i="16" s="1"/>
  <c r="DB30" i="16"/>
  <c r="CY30" i="16" s="1"/>
  <c r="T29" i="12" s="1"/>
  <c r="DL11" i="16"/>
  <c r="DK11" i="16" s="1"/>
  <c r="DL20" i="16"/>
  <c r="DK20" i="16" s="1"/>
  <c r="K27" i="16"/>
  <c r="J27" i="16" s="1"/>
  <c r="P27" i="16"/>
  <c r="M27" i="16" s="1"/>
  <c r="D26" i="12" s="1"/>
  <c r="P23" i="16"/>
  <c r="O23" i="16" s="1"/>
  <c r="P18" i="16"/>
  <c r="O18" i="16" s="1"/>
  <c r="P6" i="16"/>
  <c r="O6" i="16" s="1"/>
  <c r="P8" i="16"/>
  <c r="O8" i="16" s="1"/>
  <c r="U14" i="16"/>
  <c r="R14" i="16" s="1"/>
  <c r="E13" i="12" s="1"/>
  <c r="U10" i="16"/>
  <c r="R10" i="16" s="1"/>
  <c r="E9" i="12" s="1"/>
  <c r="AE17" i="16"/>
  <c r="AB17" i="16" s="1"/>
  <c r="G16" i="12" s="1"/>
  <c r="AJ28" i="16"/>
  <c r="AG28" i="16" s="1"/>
  <c r="H27" i="12" s="1"/>
  <c r="AJ24" i="16"/>
  <c r="AG24" i="16" s="1"/>
  <c r="H23" i="12" s="1"/>
  <c r="AO23" i="16"/>
  <c r="AL23" i="16" s="1"/>
  <c r="I22" i="12" s="1"/>
  <c r="BD10" i="16"/>
  <c r="BC10" i="16" s="1"/>
  <c r="BF8" i="16"/>
  <c r="M7" i="12" s="1"/>
  <c r="BH8" i="16"/>
  <c r="BU21" i="16"/>
  <c r="BR21" i="16" s="1"/>
  <c r="O20" i="12" s="1"/>
  <c r="BR29" i="16"/>
  <c r="O28" i="12" s="1"/>
  <c r="CJ13" i="16"/>
  <c r="Q12" i="12" s="1"/>
  <c r="CL13" i="16"/>
  <c r="CR13" i="16"/>
  <c r="CQ13" i="16" s="1"/>
  <c r="DL23" i="16"/>
  <c r="DG13" i="16"/>
  <c r="DG20" i="16"/>
  <c r="DD20" i="16" s="1"/>
  <c r="U19" i="12" s="1"/>
  <c r="CM20" i="16"/>
  <c r="CM31" i="16"/>
  <c r="CM17" i="16"/>
  <c r="CM11" i="16"/>
  <c r="CM16" i="16"/>
  <c r="BU28" i="16"/>
  <c r="BR28" i="16" s="1"/>
  <c r="O27" i="12" s="1"/>
  <c r="BU30" i="16"/>
  <c r="BU26" i="16"/>
  <c r="BU19" i="16"/>
  <c r="BP12" i="16"/>
  <c r="BP10" i="16"/>
  <c r="BM10" i="16" s="1"/>
  <c r="N9" i="12" s="1"/>
  <c r="BP26" i="16"/>
  <c r="BP23" i="16"/>
  <c r="BM23" i="16" s="1"/>
  <c r="N22" i="12" s="1"/>
  <c r="BP25" i="16"/>
  <c r="BM25" i="16" s="1"/>
  <c r="N24" i="12" s="1"/>
  <c r="BP6" i="16"/>
  <c r="BM6" i="16" s="1"/>
  <c r="N5" i="12" s="1"/>
  <c r="BP22" i="16"/>
  <c r="BM22" i="16" s="1"/>
  <c r="N21" i="12" s="1"/>
  <c r="BP31" i="16"/>
  <c r="BI19" i="16"/>
  <c r="BI10" i="16"/>
  <c r="BI11" i="16"/>
  <c r="BI29" i="16"/>
  <c r="BI14" i="16"/>
  <c r="BI13" i="16"/>
  <c r="BI15" i="16"/>
  <c r="BI9" i="16"/>
  <c r="BI21" i="16"/>
  <c r="BI23" i="16"/>
  <c r="BI17" i="16"/>
  <c r="BI25" i="16"/>
  <c r="BI27" i="16"/>
  <c r="BD23" i="16"/>
  <c r="BD27" i="16"/>
  <c r="BD28" i="16"/>
  <c r="BD22" i="16"/>
  <c r="BD24" i="16"/>
  <c r="BD32" i="16"/>
  <c r="BD30" i="16"/>
  <c r="BD7" i="16"/>
  <c r="BD26" i="16"/>
  <c r="BD11" i="16"/>
  <c r="AY9" i="16"/>
  <c r="AV9" i="16" s="1"/>
  <c r="K8" i="12" s="1"/>
  <c r="AY13" i="16"/>
  <c r="AV13" i="16" s="1"/>
  <c r="K12" i="12" s="1"/>
  <c r="AY21" i="16"/>
  <c r="AV21" i="16" s="1"/>
  <c r="K20" i="12" s="1"/>
  <c r="AY8" i="16"/>
  <c r="AV8" i="16" s="1"/>
  <c r="K7" i="12" s="1"/>
  <c r="AY7" i="16"/>
  <c r="AY11" i="16"/>
  <c r="AV11" i="16" s="1"/>
  <c r="K10" i="12" s="1"/>
  <c r="AY20" i="16"/>
  <c r="AV20" i="16" s="1"/>
  <c r="K19" i="12" s="1"/>
  <c r="AI31" i="8"/>
  <c r="O27" i="11" s="1"/>
  <c r="V27" i="11" s="1"/>
  <c r="AT6" i="16"/>
  <c r="AT22" i="16"/>
  <c r="AT23" i="16"/>
  <c r="AT8" i="16"/>
  <c r="AO9" i="16"/>
  <c r="AO14" i="16"/>
  <c r="AO18" i="16"/>
  <c r="AO20" i="16"/>
  <c r="AL20" i="16" s="1"/>
  <c r="I19" i="12" s="1"/>
  <c r="AO21" i="16"/>
  <c r="AL21" i="16" s="1"/>
  <c r="I20" i="12" s="1"/>
  <c r="AO13" i="16"/>
  <c r="AL13" i="16" s="1"/>
  <c r="I12" i="12" s="1"/>
  <c r="AO25" i="16"/>
  <c r="AL25" i="16" s="1"/>
  <c r="I24" i="12" s="1"/>
  <c r="AO15" i="16"/>
  <c r="AO16" i="16"/>
  <c r="AL16" i="16" s="1"/>
  <c r="I15" i="12" s="1"/>
  <c r="AO29" i="16"/>
  <c r="AL29" i="16" s="1"/>
  <c r="I28" i="12" s="1"/>
  <c r="AO17" i="16"/>
  <c r="AJ27" i="16"/>
  <c r="AJ13" i="16"/>
  <c r="AE14" i="16"/>
  <c r="AE7" i="16"/>
  <c r="AE12" i="16"/>
  <c r="AE6" i="16"/>
  <c r="Z6" i="16"/>
  <c r="Z17" i="16"/>
  <c r="W17" i="16" s="1"/>
  <c r="F16" i="12" s="1"/>
  <c r="Z25" i="16"/>
  <c r="W25" i="16" s="1"/>
  <c r="F24" i="12" s="1"/>
  <c r="Z14" i="16"/>
  <c r="W14" i="16" s="1"/>
  <c r="F13" i="12" s="1"/>
  <c r="Z21" i="16"/>
  <c r="Y21" i="16" s="1"/>
  <c r="Z30" i="16"/>
  <c r="W30" i="16" s="1"/>
  <c r="F29" i="12" s="1"/>
  <c r="Z31" i="16"/>
  <c r="W31" i="16" s="1"/>
  <c r="F30" i="12" s="1"/>
  <c r="Z10" i="16"/>
  <c r="W10" i="16" s="1"/>
  <c r="F9" i="12" s="1"/>
  <c r="Z26" i="16"/>
  <c r="W26" i="16" s="1"/>
  <c r="F25" i="12" s="1"/>
  <c r="Z22" i="16"/>
  <c r="W22" i="16" s="1"/>
  <c r="F21" i="12" s="1"/>
  <c r="Z23" i="16"/>
  <c r="W23" i="16" s="1"/>
  <c r="F22" i="12" s="1"/>
  <c r="U9" i="16"/>
  <c r="U13" i="16"/>
  <c r="U29" i="16"/>
  <c r="U19" i="16"/>
  <c r="U31" i="16"/>
  <c r="R31" i="16" s="1"/>
  <c r="E30" i="12" s="1"/>
  <c r="U21" i="16"/>
  <c r="P22" i="16"/>
  <c r="P24" i="16"/>
  <c r="K6" i="16"/>
  <c r="K24" i="16"/>
  <c r="K20" i="16"/>
  <c r="K11" i="16"/>
  <c r="K28" i="16"/>
  <c r="DL22" i="16"/>
  <c r="DL25" i="16"/>
  <c r="DL6" i="16"/>
  <c r="EA28" i="8"/>
  <c r="S24" i="11" s="1"/>
  <c r="Z24" i="11" s="1"/>
  <c r="DL26" i="16"/>
  <c r="DG11" i="16"/>
  <c r="DD11" i="16" s="1"/>
  <c r="U10" i="12" s="1"/>
  <c r="DG31" i="16"/>
  <c r="DD31" i="16" s="1"/>
  <c r="U30" i="12" s="1"/>
  <c r="DG17" i="16"/>
  <c r="DG25" i="16"/>
  <c r="DG8" i="16"/>
  <c r="DD8" i="16" s="1"/>
  <c r="U7" i="12" s="1"/>
  <c r="DG7" i="16"/>
  <c r="DD7" i="16" s="1"/>
  <c r="U6" i="12" s="1"/>
  <c r="DG19" i="16"/>
  <c r="DD19" i="16" s="1"/>
  <c r="U18" i="12" s="1"/>
  <c r="DB21" i="16"/>
  <c r="DB26" i="16"/>
  <c r="DB7" i="16"/>
  <c r="DB9" i="16"/>
  <c r="DB13" i="16"/>
  <c r="CW22" i="16"/>
  <c r="CT22" i="16" s="1"/>
  <c r="S21" i="12" s="1"/>
  <c r="CW8" i="16"/>
  <c r="CT8" i="16" s="1"/>
  <c r="S7" i="12" s="1"/>
  <c r="CW17" i="16"/>
  <c r="CV17" i="16" s="1"/>
  <c r="CW16" i="16"/>
  <c r="CW20" i="16"/>
  <c r="CT20" i="16" s="1"/>
  <c r="S19" i="12" s="1"/>
  <c r="CW28" i="16"/>
  <c r="CW15" i="16"/>
  <c r="CW12" i="16"/>
  <c r="CW14" i="16"/>
  <c r="EA23" i="8"/>
  <c r="S19" i="11" s="1"/>
  <c r="Z19" i="11" s="1"/>
  <c r="CR12" i="16"/>
  <c r="CR22" i="16"/>
  <c r="CR24" i="16"/>
  <c r="CR6" i="16"/>
  <c r="CR25" i="16"/>
  <c r="CM7" i="16"/>
  <c r="CM25" i="16"/>
  <c r="CH7" i="16"/>
  <c r="CE7" i="16" s="1"/>
  <c r="P6" i="12" s="1"/>
  <c r="CH13" i="16"/>
  <c r="CH24" i="16"/>
  <c r="CE24" i="16" s="1"/>
  <c r="P23" i="12" s="1"/>
  <c r="EA12" i="8"/>
  <c r="S8" i="11" s="1"/>
  <c r="Z8" i="11" s="1"/>
  <c r="AN24" i="8"/>
  <c r="AA20" i="16" s="1"/>
  <c r="CD8" i="8"/>
  <c r="Q4" i="11" s="1"/>
  <c r="X4" i="11" s="1"/>
  <c r="B12" i="8"/>
  <c r="B25" i="8"/>
  <c r="AI36" i="8"/>
  <c r="O32" i="11" s="1"/>
  <c r="V32" i="11" s="1"/>
  <c r="AI20" i="8"/>
  <c r="O16" i="11" s="1"/>
  <c r="V16" i="11" s="1"/>
  <c r="EA24" i="8"/>
  <c r="S20" i="11" s="1"/>
  <c r="Z20" i="11" s="1"/>
  <c r="AI24" i="8"/>
  <c r="O20" i="11" s="1"/>
  <c r="V20" i="11" s="1"/>
  <c r="AI30" i="8"/>
  <c r="O26" i="11" s="1"/>
  <c r="V26" i="11" s="1"/>
  <c r="EA31" i="8"/>
  <c r="S27" i="11" s="1"/>
  <c r="Z27" i="11" s="1"/>
  <c r="EA10" i="8"/>
  <c r="S6" i="11" s="1"/>
  <c r="Z6" i="11" s="1"/>
  <c r="B29" i="8"/>
  <c r="EA18" i="8"/>
  <c r="S14" i="11" s="1"/>
  <c r="Z14" i="11" s="1"/>
  <c r="B15" i="8"/>
  <c r="EA15" i="8"/>
  <c r="S11" i="11" s="1"/>
  <c r="Z11" i="11" s="1"/>
  <c r="B27" i="8"/>
  <c r="V8" i="11"/>
  <c r="U24" i="11"/>
  <c r="H35" i="8"/>
  <c r="EA14" i="8"/>
  <c r="S10" i="11" s="1"/>
  <c r="Z10" i="11" s="1"/>
  <c r="F34" i="11"/>
  <c r="G35" i="8"/>
  <c r="B31" i="16" s="1"/>
  <c r="EA20" i="8"/>
  <c r="S16" i="11" s="1"/>
  <c r="Z16" i="11" s="1"/>
  <c r="AI22" i="8"/>
  <c r="O18" i="11" s="1"/>
  <c r="V18" i="11" s="1"/>
  <c r="EA25" i="8"/>
  <c r="S21" i="11" s="1"/>
  <c r="Z21" i="11" s="1"/>
  <c r="U10" i="11"/>
  <c r="AI27" i="8"/>
  <c r="O23" i="11" s="1"/>
  <c r="U15" i="11"/>
  <c r="EA34" i="8"/>
  <c r="S30" i="11" s="1"/>
  <c r="Z30" i="11" s="1"/>
  <c r="U5" i="11"/>
  <c r="EA30" i="8"/>
  <c r="S26" i="11" s="1"/>
  <c r="Z26" i="11" s="1"/>
  <c r="EA19" i="8"/>
  <c r="S15" i="11" s="1"/>
  <c r="Z15" i="11" s="1"/>
  <c r="EA16" i="8"/>
  <c r="S12" i="11" s="1"/>
  <c r="Z12" i="11" s="1"/>
  <c r="AI34" i="8"/>
  <c r="O30" i="11" s="1"/>
  <c r="V30" i="11" s="1"/>
  <c r="U14" i="11"/>
  <c r="AG12" i="8"/>
  <c r="X8" i="16" s="1"/>
  <c r="AI10" i="8"/>
  <c r="O6" i="11" s="1"/>
  <c r="V6" i="11" s="1"/>
  <c r="X34" i="11"/>
  <c r="AI32" i="8"/>
  <c r="O28" i="11" s="1"/>
  <c r="V28" i="11" s="1"/>
  <c r="EA32" i="8"/>
  <c r="S28" i="11" s="1"/>
  <c r="Z28" i="11" s="1"/>
  <c r="M35" i="8"/>
  <c r="G31" i="16" s="1"/>
  <c r="EA26" i="8"/>
  <c r="S22" i="11" s="1"/>
  <c r="Z22" i="11" s="1"/>
  <c r="EA27" i="8"/>
  <c r="S23" i="11" s="1"/>
  <c r="Z23" i="11" s="1"/>
  <c r="EA36" i="8"/>
  <c r="S32" i="11" s="1"/>
  <c r="Z32" i="11" s="1"/>
  <c r="B33" i="8"/>
  <c r="N29" i="11" s="1"/>
  <c r="Z4" i="11"/>
  <c r="AF12" i="8"/>
  <c r="V8" i="16" s="1"/>
  <c r="U6" i="11"/>
  <c r="EA22" i="8"/>
  <c r="S18" i="11" s="1"/>
  <c r="Z18" i="11" s="1"/>
  <c r="EA17" i="8"/>
  <c r="S13" i="11" s="1"/>
  <c r="Z13" i="11" s="1"/>
  <c r="EA21" i="8"/>
  <c r="S17" i="11" s="1"/>
  <c r="Z17" i="11" s="1"/>
  <c r="AI26" i="8"/>
  <c r="O22" i="11" s="1"/>
  <c r="V22" i="11" s="1"/>
  <c r="W34" i="11"/>
  <c r="BR14" i="16" l="1"/>
  <c r="O13" i="12" s="1"/>
  <c r="BT14" i="16"/>
  <c r="CO10" i="16"/>
  <c r="R9" i="12" s="1"/>
  <c r="CQ10" i="16"/>
  <c r="BR10" i="16"/>
  <c r="O9" i="12" s="1"/>
  <c r="BT10" i="16"/>
  <c r="CG21" i="16"/>
  <c r="CE21" i="16"/>
  <c r="P20" i="12" s="1"/>
  <c r="CE27" i="16"/>
  <c r="P26" i="12" s="1"/>
  <c r="CG27" i="16"/>
  <c r="CY25" i="16"/>
  <c r="T24" i="12" s="1"/>
  <c r="DA25" i="16"/>
  <c r="P15" i="16"/>
  <c r="O15" i="16" s="1"/>
  <c r="AY10" i="16"/>
  <c r="AV10" i="16" s="1"/>
  <c r="K9" i="12" s="1"/>
  <c r="CH5" i="16"/>
  <c r="CG5" i="16" s="1"/>
  <c r="DG23" i="16"/>
  <c r="DD23" i="16" s="1"/>
  <c r="U22" i="12" s="1"/>
  <c r="P20" i="16"/>
  <c r="O20" i="16" s="1"/>
  <c r="DA11" i="16"/>
  <c r="DG10" i="16"/>
  <c r="DD10" i="16" s="1"/>
  <c r="U9" i="12" s="1"/>
  <c r="DG14" i="16"/>
  <c r="DD14" i="16" s="1"/>
  <c r="U13" i="12" s="1"/>
  <c r="Z28" i="16"/>
  <c r="W28" i="16" s="1"/>
  <c r="F27" i="12" s="1"/>
  <c r="AO19" i="16"/>
  <c r="AL19" i="16" s="1"/>
  <c r="I18" i="12" s="1"/>
  <c r="J15" i="16"/>
  <c r="AI25" i="16"/>
  <c r="P25" i="16"/>
  <c r="M25" i="16" s="1"/>
  <c r="D24" i="12" s="1"/>
  <c r="K14" i="16"/>
  <c r="H14" i="16" s="1"/>
  <c r="C13" i="12" s="1"/>
  <c r="Z11" i="16"/>
  <c r="Y11" i="16" s="1"/>
  <c r="CW18" i="16"/>
  <c r="CR29" i="16"/>
  <c r="DB27" i="16"/>
  <c r="CW32" i="16"/>
  <c r="CT32" i="16" s="1"/>
  <c r="S31" i="12" s="1"/>
  <c r="CW9" i="16"/>
  <c r="CT9" i="16" s="1"/>
  <c r="S8" i="12" s="1"/>
  <c r="DG27" i="16"/>
  <c r="DD27" i="16" s="1"/>
  <c r="U26" i="12" s="1"/>
  <c r="Z12" i="16"/>
  <c r="W12" i="16" s="1"/>
  <c r="F11" i="12" s="1"/>
  <c r="AY19" i="16"/>
  <c r="AV19" i="16" s="1"/>
  <c r="K18" i="12" s="1"/>
  <c r="CH11" i="16"/>
  <c r="CE11" i="16" s="1"/>
  <c r="P10" i="12" s="1"/>
  <c r="CW26" i="16"/>
  <c r="CT26" i="16" s="1"/>
  <c r="S25" i="12" s="1"/>
  <c r="CL8" i="16"/>
  <c r="DK27" i="16"/>
  <c r="AC20" i="16"/>
  <c r="CW6" i="16"/>
  <c r="CM12" i="16"/>
  <c r="AO8" i="16"/>
  <c r="CW19" i="16"/>
  <c r="CT19" i="16" s="1"/>
  <c r="S18" i="12" s="1"/>
  <c r="DG6" i="16"/>
  <c r="DD6" i="16" s="1"/>
  <c r="U5" i="12" s="1"/>
  <c r="CQ27" i="16"/>
  <c r="DA29" i="16"/>
  <c r="U5" i="16"/>
  <c r="R5" i="16" s="1"/>
  <c r="E4" i="12" s="1"/>
  <c r="DL31" i="16"/>
  <c r="BU18" i="16"/>
  <c r="BP8" i="16"/>
  <c r="BI6" i="16"/>
  <c r="AY12" i="16"/>
  <c r="DG9" i="16"/>
  <c r="DG15" i="16"/>
  <c r="DD15" i="16" s="1"/>
  <c r="U14" i="12" s="1"/>
  <c r="DG12" i="16"/>
  <c r="DD12" i="16" s="1"/>
  <c r="U11" i="12" s="1"/>
  <c r="P13" i="16"/>
  <c r="O13" i="16" s="1"/>
  <c r="Z24" i="16"/>
  <c r="W24" i="16" s="1"/>
  <c r="F23" i="12" s="1"/>
  <c r="AS12" i="16"/>
  <c r="AX18" i="16"/>
  <c r="BT12" i="16"/>
  <c r="BT20" i="16"/>
  <c r="Z27" i="16"/>
  <c r="W27" i="16" s="1"/>
  <c r="F26" i="12" s="1"/>
  <c r="AX32" i="16"/>
  <c r="BT11" i="16"/>
  <c r="CG26" i="16"/>
  <c r="AI7" i="16"/>
  <c r="AE10" i="16"/>
  <c r="AE26" i="16"/>
  <c r="U16" i="16"/>
  <c r="AD30" i="16"/>
  <c r="AD18" i="16"/>
  <c r="T17" i="16"/>
  <c r="AE22" i="16"/>
  <c r="D31" i="16"/>
  <c r="J14" i="16"/>
  <c r="BT17" i="16"/>
  <c r="O32" i="16"/>
  <c r="O9" i="16"/>
  <c r="J12" i="16"/>
  <c r="G34" i="11"/>
  <c r="M7" i="11"/>
  <c r="T7" i="11" s="1"/>
  <c r="T7" i="16"/>
  <c r="AQ21" i="16"/>
  <c r="J20" i="12" s="1"/>
  <c r="AD13" i="16"/>
  <c r="CV7" i="16"/>
  <c r="CV24" i="16"/>
  <c r="O11" i="16"/>
  <c r="AX24" i="16"/>
  <c r="AN6" i="16"/>
  <c r="DK10" i="16"/>
  <c r="M5" i="11"/>
  <c r="T5" i="11" s="1"/>
  <c r="AD28" i="16"/>
  <c r="AD15" i="16"/>
  <c r="CG22" i="16"/>
  <c r="O26" i="16"/>
  <c r="DK8" i="16"/>
  <c r="CL19" i="16"/>
  <c r="M9" i="11"/>
  <c r="T9" i="11" s="1"/>
  <c r="H34" i="11"/>
  <c r="E11" i="16"/>
  <c r="AX6" i="16"/>
  <c r="BT6" i="16"/>
  <c r="AN11" i="16"/>
  <c r="CQ14" i="16"/>
  <c r="T27" i="16"/>
  <c r="BO21" i="16"/>
  <c r="BA10" i="16"/>
  <c r="L9" i="12" s="1"/>
  <c r="CL27" i="16"/>
  <c r="BT8" i="16"/>
  <c r="AS10" i="16"/>
  <c r="J26" i="16"/>
  <c r="AX16" i="16"/>
  <c r="AB27" i="16"/>
  <c r="G26" i="12" s="1"/>
  <c r="AD32" i="16"/>
  <c r="Y34" i="11"/>
  <c r="AN7" i="16"/>
  <c r="AV29" i="16"/>
  <c r="K28" i="12" s="1"/>
  <c r="AN12" i="16"/>
  <c r="CQ26" i="16"/>
  <c r="O28" i="16"/>
  <c r="AX28" i="16"/>
  <c r="CG32" i="16"/>
  <c r="CQ23" i="16"/>
  <c r="DA24" i="16"/>
  <c r="M19" i="11"/>
  <c r="T19" i="11" s="1"/>
  <c r="CL9" i="16"/>
  <c r="CQ31" i="16"/>
  <c r="CO9" i="16"/>
  <c r="R8" i="12" s="1"/>
  <c r="CJ30" i="16"/>
  <c r="Q29" i="12" s="1"/>
  <c r="CE8" i="16"/>
  <c r="P7" i="12" s="1"/>
  <c r="DF16" i="16"/>
  <c r="CY10" i="16"/>
  <c r="T9" i="12" s="1"/>
  <c r="J18" i="16"/>
  <c r="T6" i="16"/>
  <c r="M4" i="11"/>
  <c r="T4" i="11" s="1"/>
  <c r="O7" i="16"/>
  <c r="J8" i="16"/>
  <c r="M8" i="16"/>
  <c r="D7" i="12" s="1"/>
  <c r="J10" i="16"/>
  <c r="CY20" i="16"/>
  <c r="T19" i="12" s="1"/>
  <c r="H25" i="16"/>
  <c r="C24" i="12" s="1"/>
  <c r="J7" i="16"/>
  <c r="CL18" i="16"/>
  <c r="BM7" i="16"/>
  <c r="N6" i="12" s="1"/>
  <c r="CO19" i="16"/>
  <c r="R18" i="12" s="1"/>
  <c r="AX10" i="16"/>
  <c r="AL32" i="16"/>
  <c r="I31" i="12" s="1"/>
  <c r="AG6" i="16"/>
  <c r="H5" i="12" s="1"/>
  <c r="CY23" i="16"/>
  <c r="T22" i="12" s="1"/>
  <c r="BR25" i="16"/>
  <c r="O24" i="12" s="1"/>
  <c r="M30" i="16"/>
  <c r="D29" i="12" s="1"/>
  <c r="BO27" i="16"/>
  <c r="T10" i="16"/>
  <c r="W7" i="16"/>
  <c r="F6" i="12" s="1"/>
  <c r="J9" i="16"/>
  <c r="CY16" i="16"/>
  <c r="T15" i="12" s="1"/>
  <c r="AG8" i="16"/>
  <c r="H7" i="12" s="1"/>
  <c r="C25" i="16"/>
  <c r="B24" i="12" s="1"/>
  <c r="DI29" i="16"/>
  <c r="V28" i="12" s="1"/>
  <c r="CO11" i="16"/>
  <c r="R10" i="12" s="1"/>
  <c r="CJ26" i="16"/>
  <c r="Q25" i="12" s="1"/>
  <c r="AS25" i="16"/>
  <c r="AB29" i="16"/>
  <c r="G28" i="12" s="1"/>
  <c r="M16" i="16"/>
  <c r="D15" i="12" s="1"/>
  <c r="AG9" i="16"/>
  <c r="H8" i="12" s="1"/>
  <c r="M15" i="16"/>
  <c r="D14" i="12" s="1"/>
  <c r="H19" i="16"/>
  <c r="C18" i="12" s="1"/>
  <c r="CO30" i="16"/>
  <c r="R29" i="12" s="1"/>
  <c r="AI28" i="16"/>
  <c r="AV27" i="16"/>
  <c r="K26" i="12" s="1"/>
  <c r="DD22" i="16"/>
  <c r="U21" i="12" s="1"/>
  <c r="AQ11" i="16"/>
  <c r="J10" i="12" s="1"/>
  <c r="R24" i="16"/>
  <c r="E23" i="12" s="1"/>
  <c r="CY14" i="16"/>
  <c r="T13" i="12" s="1"/>
  <c r="CO18" i="16"/>
  <c r="R17" i="12" s="1"/>
  <c r="DK24" i="16"/>
  <c r="AN20" i="16"/>
  <c r="CL23" i="16"/>
  <c r="DF29" i="16"/>
  <c r="CE17" i="16"/>
  <c r="P16" i="12" s="1"/>
  <c r="BO22" i="16"/>
  <c r="CG30" i="16"/>
  <c r="J30" i="16"/>
  <c r="J22" i="16"/>
  <c r="DF23" i="16"/>
  <c r="DF8" i="16"/>
  <c r="M14" i="11"/>
  <c r="T14" i="11" s="1"/>
  <c r="AI26" i="16"/>
  <c r="M18" i="16"/>
  <c r="D17" i="12" s="1"/>
  <c r="H23" i="16"/>
  <c r="C22" i="12" s="1"/>
  <c r="CE6" i="16"/>
  <c r="P5" i="12" s="1"/>
  <c r="CL15" i="16"/>
  <c r="O25" i="16"/>
  <c r="J21" i="16"/>
  <c r="CG7" i="16"/>
  <c r="BT21" i="16"/>
  <c r="R28" i="16"/>
  <c r="E27" i="12" s="1"/>
  <c r="DI30" i="16"/>
  <c r="V29" i="12" s="1"/>
  <c r="BT24" i="16"/>
  <c r="AN27" i="16"/>
  <c r="Y10" i="16"/>
  <c r="AI30" i="16"/>
  <c r="CQ8" i="16"/>
  <c r="DA32" i="16"/>
  <c r="AS27" i="16"/>
  <c r="M20" i="16"/>
  <c r="D19" i="12" s="1"/>
  <c r="DI18" i="16"/>
  <c r="V17" i="12" s="1"/>
  <c r="CE23" i="16"/>
  <c r="P22" i="12" s="1"/>
  <c r="CL10" i="16"/>
  <c r="CL6" i="16"/>
  <c r="CY6" i="16"/>
  <c r="T5" i="12" s="1"/>
  <c r="CO7" i="16"/>
  <c r="R6" i="12" s="1"/>
  <c r="CO17" i="16"/>
  <c r="R16" i="12" s="1"/>
  <c r="AL24" i="16"/>
  <c r="I23" i="12" s="1"/>
  <c r="AX26" i="16"/>
  <c r="CV32" i="16"/>
  <c r="CV20" i="16"/>
  <c r="Y25" i="16"/>
  <c r="DF11" i="16"/>
  <c r="DD13" i="16"/>
  <c r="U12" i="12" s="1"/>
  <c r="DF13" i="16"/>
  <c r="DD17" i="16"/>
  <c r="U16" i="12" s="1"/>
  <c r="DF17" i="16"/>
  <c r="DD25" i="16"/>
  <c r="U24" i="12" s="1"/>
  <c r="DF25" i="16"/>
  <c r="C4" i="12"/>
  <c r="DD9" i="16"/>
  <c r="U8" i="12" s="1"/>
  <c r="DF9" i="16"/>
  <c r="N8" i="11"/>
  <c r="U8" i="11" s="1"/>
  <c r="CH31" i="16"/>
  <c r="CG31" i="16" s="1"/>
  <c r="CM32" i="16"/>
  <c r="CL32" i="16" s="1"/>
  <c r="CO22" i="16"/>
  <c r="R21" i="12" s="1"/>
  <c r="CQ22" i="16"/>
  <c r="CT28" i="16"/>
  <c r="S27" i="12" s="1"/>
  <c r="CV28" i="16"/>
  <c r="DI22" i="16"/>
  <c r="V21" i="12" s="1"/>
  <c r="DK22" i="16"/>
  <c r="F5" i="16"/>
  <c r="E5" i="16" s="1"/>
  <c r="H28" i="16"/>
  <c r="C27" i="12" s="1"/>
  <c r="J28" i="16"/>
  <c r="P12" i="16"/>
  <c r="O12" i="16" s="1"/>
  <c r="R19" i="16"/>
  <c r="E18" i="12" s="1"/>
  <c r="T19" i="16"/>
  <c r="Z29" i="16"/>
  <c r="Y29" i="16" s="1"/>
  <c r="AJ16" i="16"/>
  <c r="AI16" i="16" s="1"/>
  <c r="BA26" i="16"/>
  <c r="L25" i="12" s="1"/>
  <c r="BC26" i="16"/>
  <c r="BA23" i="16"/>
  <c r="L22" i="12" s="1"/>
  <c r="BC23" i="16"/>
  <c r="BI20" i="16"/>
  <c r="BH20" i="16" s="1"/>
  <c r="BM26" i="16"/>
  <c r="N25" i="12" s="1"/>
  <c r="BO26" i="16"/>
  <c r="BP32" i="16"/>
  <c r="BO32" i="16" s="1"/>
  <c r="BU15" i="16"/>
  <c r="BT15" i="16" s="1"/>
  <c r="Y27" i="16"/>
  <c r="BR5" i="16"/>
  <c r="BT5" i="16"/>
  <c r="AD16" i="16"/>
  <c r="AS26" i="16"/>
  <c r="CW29" i="16"/>
  <c r="CV29" i="16" s="1"/>
  <c r="DF15" i="16"/>
  <c r="CH15" i="16"/>
  <c r="CG15" i="16" s="1"/>
  <c r="CJ25" i="16"/>
  <c r="Q24" i="12" s="1"/>
  <c r="CL25" i="16"/>
  <c r="CM5" i="16"/>
  <c r="CO24" i="16"/>
  <c r="R23" i="12" s="1"/>
  <c r="CQ24" i="16"/>
  <c r="CR28" i="16"/>
  <c r="CQ28" i="16" s="1"/>
  <c r="CW13" i="16"/>
  <c r="CV13" i="16" s="1"/>
  <c r="CW5" i="16"/>
  <c r="CT17" i="16"/>
  <c r="S16" i="12" s="1"/>
  <c r="DB17" i="16"/>
  <c r="DA17" i="16" s="1"/>
  <c r="CY9" i="16"/>
  <c r="T8" i="12" s="1"/>
  <c r="DA9" i="16"/>
  <c r="CY21" i="16"/>
  <c r="T20" i="12" s="1"/>
  <c r="DA21" i="16"/>
  <c r="DL17" i="16"/>
  <c r="DK17" i="16" s="1"/>
  <c r="DI26" i="16"/>
  <c r="V25" i="12" s="1"/>
  <c r="DK26" i="16"/>
  <c r="DI25" i="16"/>
  <c r="V24" i="12" s="1"/>
  <c r="DK25" i="16"/>
  <c r="F9" i="16"/>
  <c r="C9" i="16" s="1"/>
  <c r="B8" i="12" s="1"/>
  <c r="F24" i="16"/>
  <c r="E24" i="16" s="1"/>
  <c r="F13" i="16"/>
  <c r="E13" i="16" s="1"/>
  <c r="F18" i="16"/>
  <c r="E18" i="16" s="1"/>
  <c r="F22" i="16"/>
  <c r="E22" i="16" s="1"/>
  <c r="F17" i="16"/>
  <c r="E17" i="16" s="1"/>
  <c r="H11" i="16"/>
  <c r="C10" i="12" s="1"/>
  <c r="J11" i="16"/>
  <c r="H6" i="16"/>
  <c r="C5" i="12" s="1"/>
  <c r="J6" i="16"/>
  <c r="P31" i="16"/>
  <c r="O31" i="16" s="1"/>
  <c r="R29" i="16"/>
  <c r="E28" i="12" s="1"/>
  <c r="T29" i="16"/>
  <c r="R9" i="16"/>
  <c r="E8" i="12" s="1"/>
  <c r="T9" i="16"/>
  <c r="Z5" i="16"/>
  <c r="W5" i="16" s="1"/>
  <c r="Z15" i="16"/>
  <c r="Y15" i="16" s="1"/>
  <c r="Z9" i="16"/>
  <c r="Y9" i="16" s="1"/>
  <c r="AE5" i="16"/>
  <c r="AJ15" i="16"/>
  <c r="AI15" i="16" s="1"/>
  <c r="AJ10" i="16"/>
  <c r="AI10" i="16" s="1"/>
  <c r="AG27" i="16"/>
  <c r="H26" i="12" s="1"/>
  <c r="AI27" i="16"/>
  <c r="AL18" i="16"/>
  <c r="I17" i="12" s="1"/>
  <c r="AN18" i="16"/>
  <c r="AO30" i="16"/>
  <c r="AN30" i="16" s="1"/>
  <c r="AT20" i="16"/>
  <c r="AS20" i="16" s="1"/>
  <c r="AQ23" i="16"/>
  <c r="J22" i="12" s="1"/>
  <c r="AS23" i="16"/>
  <c r="AQ22" i="16"/>
  <c r="J21" i="12" s="1"/>
  <c r="AS22" i="16"/>
  <c r="AQ6" i="16"/>
  <c r="J5" i="12" s="1"/>
  <c r="AS6" i="16"/>
  <c r="AY23" i="16"/>
  <c r="AX23" i="16" s="1"/>
  <c r="BD14" i="16"/>
  <c r="BC14" i="16" s="1"/>
  <c r="BA11" i="16"/>
  <c r="L10" i="12" s="1"/>
  <c r="BC11" i="16"/>
  <c r="BA7" i="16"/>
  <c r="L6" i="12" s="1"/>
  <c r="BC7" i="16"/>
  <c r="BD15" i="16"/>
  <c r="BC15" i="16" s="1"/>
  <c r="BA22" i="16"/>
  <c r="L21" i="12" s="1"/>
  <c r="BC22" i="16"/>
  <c r="BD20" i="16"/>
  <c r="BC20" i="16" s="1"/>
  <c r="BI5" i="16"/>
  <c r="BF25" i="16"/>
  <c r="M24" i="12" s="1"/>
  <c r="BH25" i="16"/>
  <c r="BF21" i="16"/>
  <c r="M20" i="12" s="1"/>
  <c r="BH21" i="16"/>
  <c r="BF9" i="16"/>
  <c r="M8" i="12" s="1"/>
  <c r="BH9" i="16"/>
  <c r="BF14" i="16"/>
  <c r="M13" i="12" s="1"/>
  <c r="BH14" i="16"/>
  <c r="BF10" i="16"/>
  <c r="M9" i="12" s="1"/>
  <c r="BH10" i="16"/>
  <c r="BM31" i="16"/>
  <c r="N30" i="12" s="1"/>
  <c r="BO31" i="16"/>
  <c r="BP20" i="16"/>
  <c r="BO20" i="16" s="1"/>
  <c r="BP5" i="16"/>
  <c r="BP18" i="16"/>
  <c r="BO18" i="16" s="1"/>
  <c r="BP14" i="16"/>
  <c r="BO14" i="16" s="1"/>
  <c r="BU27" i="16"/>
  <c r="BT27" i="16" s="1"/>
  <c r="BR30" i="16"/>
  <c r="O29" i="12" s="1"/>
  <c r="BT30" i="16"/>
  <c r="CJ17" i="16"/>
  <c r="Q16" i="12" s="1"/>
  <c r="CL17" i="16"/>
  <c r="DG24" i="16"/>
  <c r="DF24" i="16" s="1"/>
  <c r="T31" i="16"/>
  <c r="AX13" i="16"/>
  <c r="DA22" i="16"/>
  <c r="Y12" i="16"/>
  <c r="AX21" i="16"/>
  <c r="CV22" i="16"/>
  <c r="AN5" i="16"/>
  <c r="DK12" i="16"/>
  <c r="AS14" i="16"/>
  <c r="AX9" i="16"/>
  <c r="AI11" i="16"/>
  <c r="Y22" i="16"/>
  <c r="AS31" i="16"/>
  <c r="DF19" i="16"/>
  <c r="AN25" i="16"/>
  <c r="AX14" i="16"/>
  <c r="BT7" i="16"/>
  <c r="BO23" i="16"/>
  <c r="T22" i="16"/>
  <c r="T25" i="16"/>
  <c r="J5" i="16"/>
  <c r="BM19" i="16"/>
  <c r="N18" i="12" s="1"/>
  <c r="BO24" i="16"/>
  <c r="AD9" i="16"/>
  <c r="BT16" i="16"/>
  <c r="Y30" i="16"/>
  <c r="AX19" i="16"/>
  <c r="M5" i="16"/>
  <c r="AD17" i="16"/>
  <c r="AX11" i="16"/>
  <c r="CH18" i="16"/>
  <c r="CG18" i="16" s="1"/>
  <c r="CJ7" i="16"/>
  <c r="Q6" i="12" s="1"/>
  <c r="CL7" i="16"/>
  <c r="CW31" i="16"/>
  <c r="CV31" i="16" s="1"/>
  <c r="DB19" i="16"/>
  <c r="DA19" i="16" s="1"/>
  <c r="DB15" i="16"/>
  <c r="DA15" i="16" s="1"/>
  <c r="DI6" i="16"/>
  <c r="V5" i="12" s="1"/>
  <c r="DK6" i="16"/>
  <c r="F20" i="16"/>
  <c r="E20" i="16" s="1"/>
  <c r="F29" i="16"/>
  <c r="E29" i="16" s="1"/>
  <c r="H24" i="16"/>
  <c r="C23" i="12" s="1"/>
  <c r="J24" i="16"/>
  <c r="R21" i="16"/>
  <c r="E20" i="12" s="1"/>
  <c r="T21" i="16"/>
  <c r="Z13" i="16"/>
  <c r="Y13" i="16" s="1"/>
  <c r="AB7" i="16"/>
  <c r="G6" i="12" s="1"/>
  <c r="AD7" i="16"/>
  <c r="AO31" i="16"/>
  <c r="AN31" i="16" s="1"/>
  <c r="AT5" i="16"/>
  <c r="AV7" i="16"/>
  <c r="K6" i="12" s="1"/>
  <c r="AX7" i="16"/>
  <c r="BD17" i="16"/>
  <c r="BC17" i="16" s="1"/>
  <c r="BD18" i="16"/>
  <c r="BC18" i="16" s="1"/>
  <c r="BD31" i="16"/>
  <c r="BC31" i="16" s="1"/>
  <c r="BD8" i="16"/>
  <c r="BC8" i="16" s="1"/>
  <c r="BI26" i="16"/>
  <c r="BH26" i="16" s="1"/>
  <c r="BI18" i="16"/>
  <c r="BH18" i="16" s="1"/>
  <c r="BI28" i="16"/>
  <c r="BH28" i="16" s="1"/>
  <c r="BP30" i="16"/>
  <c r="BO30" i="16" s="1"/>
  <c r="BP29" i="16"/>
  <c r="BO29" i="16" s="1"/>
  <c r="CJ20" i="16"/>
  <c r="Q19" i="12" s="1"/>
  <c r="CL20" i="16"/>
  <c r="CQ5" i="16"/>
  <c r="M24" i="11"/>
  <c r="T24" i="11" s="1"/>
  <c r="CH19" i="16"/>
  <c r="CG19" i="16" s="1"/>
  <c r="CH28" i="16"/>
  <c r="CG28" i="16" s="1"/>
  <c r="CM24" i="16"/>
  <c r="CL24" i="16" s="1"/>
  <c r="CO25" i="16"/>
  <c r="R24" i="12" s="1"/>
  <c r="CQ25" i="16"/>
  <c r="CR21" i="16"/>
  <c r="CQ21" i="16" s="1"/>
  <c r="CO12" i="16"/>
  <c r="R11" i="12" s="1"/>
  <c r="CQ12" i="16"/>
  <c r="CT14" i="16"/>
  <c r="S13" i="12" s="1"/>
  <c r="CV14" i="16"/>
  <c r="CW23" i="16"/>
  <c r="CV23" i="16" s="1"/>
  <c r="CT16" i="16"/>
  <c r="S15" i="12" s="1"/>
  <c r="CV16" i="16"/>
  <c r="CW25" i="16"/>
  <c r="CV25" i="16" s="1"/>
  <c r="DB28" i="16"/>
  <c r="DA28" i="16" s="1"/>
  <c r="CY7" i="16"/>
  <c r="T6" i="12" s="1"/>
  <c r="DA7" i="16"/>
  <c r="DG18" i="16"/>
  <c r="DF18" i="16" s="1"/>
  <c r="DG30" i="16"/>
  <c r="DF30" i="16" s="1"/>
  <c r="DL32" i="16"/>
  <c r="DK32" i="16" s="1"/>
  <c r="DL19" i="16"/>
  <c r="DK19" i="16" s="1"/>
  <c r="DL13" i="16"/>
  <c r="DK13" i="16" s="1"/>
  <c r="F7" i="16"/>
  <c r="E7" i="16" s="1"/>
  <c r="F19" i="16"/>
  <c r="E19" i="16" s="1"/>
  <c r="F6" i="16"/>
  <c r="E6" i="16" s="1"/>
  <c r="F27" i="16"/>
  <c r="E27" i="16" s="1"/>
  <c r="F12" i="16"/>
  <c r="E12" i="16" s="1"/>
  <c r="F23" i="16"/>
  <c r="E23" i="16" s="1"/>
  <c r="K32" i="16"/>
  <c r="J32" i="16" s="1"/>
  <c r="P17" i="16"/>
  <c r="O17" i="16" s="1"/>
  <c r="M24" i="16"/>
  <c r="D23" i="12" s="1"/>
  <c r="O24" i="16"/>
  <c r="P21" i="16"/>
  <c r="O21" i="16" s="1"/>
  <c r="U20" i="16"/>
  <c r="T20" i="16" s="1"/>
  <c r="Z20" i="16"/>
  <c r="Y20" i="16" s="1"/>
  <c r="Z16" i="16"/>
  <c r="Y16" i="16" s="1"/>
  <c r="AB6" i="16"/>
  <c r="G5" i="12" s="1"/>
  <c r="AD6" i="16"/>
  <c r="AB14" i="16"/>
  <c r="G13" i="12" s="1"/>
  <c r="AD14" i="16"/>
  <c r="AJ21" i="16"/>
  <c r="AI21" i="16" s="1"/>
  <c r="AG13" i="16"/>
  <c r="H12" i="12" s="1"/>
  <c r="AI13" i="16"/>
  <c r="AL17" i="16"/>
  <c r="I16" i="12" s="1"/>
  <c r="AN17" i="16"/>
  <c r="AL15" i="16"/>
  <c r="I14" i="12" s="1"/>
  <c r="AN15" i="16"/>
  <c r="AL14" i="16"/>
  <c r="I13" i="12" s="1"/>
  <c r="AN14" i="16"/>
  <c r="AT19" i="16"/>
  <c r="AS19" i="16" s="1"/>
  <c r="AQ8" i="16"/>
  <c r="J7" i="12" s="1"/>
  <c r="AS8" i="16"/>
  <c r="AT32" i="16"/>
  <c r="AS32" i="16" s="1"/>
  <c r="AT17" i="16"/>
  <c r="AS17" i="16" s="1"/>
  <c r="AT9" i="16"/>
  <c r="AS9" i="16" s="1"/>
  <c r="AY31" i="16"/>
  <c r="AX31" i="16" s="1"/>
  <c r="AY25" i="16"/>
  <c r="AX25" i="16" s="1"/>
  <c r="AY17" i="16"/>
  <c r="AX17" i="16" s="1"/>
  <c r="BD13" i="16"/>
  <c r="BC13" i="16" s="1"/>
  <c r="BD19" i="16"/>
  <c r="BC19" i="16" s="1"/>
  <c r="BD9" i="16"/>
  <c r="BC9" i="16" s="1"/>
  <c r="BD29" i="16"/>
  <c r="BC29" i="16" s="1"/>
  <c r="BA28" i="16"/>
  <c r="L27" i="12" s="1"/>
  <c r="BC28" i="16"/>
  <c r="BA27" i="16"/>
  <c r="L26" i="12" s="1"/>
  <c r="BC27" i="16"/>
  <c r="BF27" i="16"/>
  <c r="M26" i="12" s="1"/>
  <c r="BH27" i="16"/>
  <c r="BI16" i="16"/>
  <c r="BH16" i="16" s="1"/>
  <c r="BI32" i="16"/>
  <c r="BH32" i="16" s="1"/>
  <c r="BF15" i="16"/>
  <c r="M14" i="12" s="1"/>
  <c r="BH15" i="16"/>
  <c r="BF29" i="16"/>
  <c r="M28" i="12" s="1"/>
  <c r="BH29" i="16"/>
  <c r="BI31" i="16"/>
  <c r="BH31" i="16" s="1"/>
  <c r="BP16" i="16"/>
  <c r="BO16" i="16" s="1"/>
  <c r="BP13" i="16"/>
  <c r="BO13" i="16" s="1"/>
  <c r="BP9" i="16"/>
  <c r="BO9" i="16" s="1"/>
  <c r="BR19" i="16"/>
  <c r="O18" i="12" s="1"/>
  <c r="BT19" i="16"/>
  <c r="BU32" i="16"/>
  <c r="BT32" i="16" s="1"/>
  <c r="CJ16" i="16"/>
  <c r="Q15" i="12" s="1"/>
  <c r="CL16" i="16"/>
  <c r="CJ31" i="16"/>
  <c r="Q30" i="12" s="1"/>
  <c r="CL31" i="16"/>
  <c r="DI23" i="16"/>
  <c r="V22" i="12" s="1"/>
  <c r="DK23" i="16"/>
  <c r="M6" i="16"/>
  <c r="D5" i="12" s="1"/>
  <c r="M23" i="16"/>
  <c r="D22" i="12" s="1"/>
  <c r="DI20" i="16"/>
  <c r="V19" i="12" s="1"/>
  <c r="CY12" i="16"/>
  <c r="T11" i="12" s="1"/>
  <c r="CO16" i="16"/>
  <c r="R15" i="12" s="1"/>
  <c r="CE16" i="16"/>
  <c r="P15" i="12" s="1"/>
  <c r="BT28" i="16"/>
  <c r="AD19" i="16"/>
  <c r="AN21" i="16"/>
  <c r="CH25" i="16"/>
  <c r="CG25" i="16" s="1"/>
  <c r="CG11" i="16"/>
  <c r="BF7" i="16"/>
  <c r="M6" i="12" s="1"/>
  <c r="AL5" i="16"/>
  <c r="AB31" i="16"/>
  <c r="G30" i="12" s="1"/>
  <c r="AB23" i="16"/>
  <c r="G22" i="12" s="1"/>
  <c r="T12" i="16"/>
  <c r="AX20" i="16"/>
  <c r="BR13" i="16"/>
  <c r="O12" i="12" s="1"/>
  <c r="AG29" i="16"/>
  <c r="H28" i="12" s="1"/>
  <c r="W11" i="16"/>
  <c r="F10" i="12" s="1"/>
  <c r="R32" i="16"/>
  <c r="E31" i="12" s="1"/>
  <c r="H29" i="16"/>
  <c r="C28" i="12" s="1"/>
  <c r="DI15" i="16"/>
  <c r="V14" i="12" s="1"/>
  <c r="CY18" i="16"/>
  <c r="T17" i="12" s="1"/>
  <c r="CY8" i="16"/>
  <c r="T7" i="12" s="1"/>
  <c r="DF31" i="16"/>
  <c r="DF20" i="16"/>
  <c r="Y24" i="16"/>
  <c r="AD11" i="16"/>
  <c r="DF7" i="16"/>
  <c r="CV19" i="16"/>
  <c r="Y14" i="16"/>
  <c r="AG14" i="16"/>
  <c r="H13" i="12" s="1"/>
  <c r="AB25" i="16"/>
  <c r="G24" i="12" s="1"/>
  <c r="DI21" i="16"/>
  <c r="V20" i="12" s="1"/>
  <c r="AD21" i="16"/>
  <c r="T15" i="16"/>
  <c r="BO6" i="16"/>
  <c r="BR23" i="16"/>
  <c r="O22" i="12" s="1"/>
  <c r="BA6" i="16"/>
  <c r="L5" i="12" s="1"/>
  <c r="AQ18" i="16"/>
  <c r="J17" i="12" s="1"/>
  <c r="AQ13" i="16"/>
  <c r="J12" i="12" s="1"/>
  <c r="CT21" i="16"/>
  <c r="S20" i="12" s="1"/>
  <c r="J13" i="16"/>
  <c r="DA30" i="16"/>
  <c r="AI24" i="16"/>
  <c r="Y17" i="16"/>
  <c r="T11" i="16"/>
  <c r="CG24" i="16"/>
  <c r="AD24" i="16"/>
  <c r="T5" i="16"/>
  <c r="BA16" i="16"/>
  <c r="L15" i="12" s="1"/>
  <c r="N23" i="11"/>
  <c r="U23" i="11" s="1"/>
  <c r="CH20" i="16"/>
  <c r="CG20" i="16" s="1"/>
  <c r="CO6" i="16"/>
  <c r="R5" i="12" s="1"/>
  <c r="CQ6" i="16"/>
  <c r="CT12" i="16"/>
  <c r="S11" i="12" s="1"/>
  <c r="CV12" i="16"/>
  <c r="CY13" i="16"/>
  <c r="T12" i="12" s="1"/>
  <c r="DA13" i="16"/>
  <c r="DG5" i="16"/>
  <c r="DL14" i="16"/>
  <c r="DK14" i="16" s="1"/>
  <c r="F28" i="16"/>
  <c r="E28" i="16" s="1"/>
  <c r="F26" i="16"/>
  <c r="E26" i="16" s="1"/>
  <c r="F14" i="16"/>
  <c r="E14" i="16" s="1"/>
  <c r="R13" i="16"/>
  <c r="E12" i="12" s="1"/>
  <c r="T13" i="16"/>
  <c r="W6" i="16"/>
  <c r="F5" i="12" s="1"/>
  <c r="Y6" i="16"/>
  <c r="AJ23" i="16"/>
  <c r="AI23" i="16" s="1"/>
  <c r="AJ31" i="16"/>
  <c r="AI31" i="16" s="1"/>
  <c r="AO22" i="16"/>
  <c r="AN22" i="16" s="1"/>
  <c r="AT28" i="16"/>
  <c r="AS28" i="16" s="1"/>
  <c r="AT24" i="16"/>
  <c r="AS24" i="16" s="1"/>
  <c r="AT7" i="16"/>
  <c r="AS7" i="16" s="1"/>
  <c r="AY5" i="16"/>
  <c r="BA24" i="16"/>
  <c r="L23" i="12" s="1"/>
  <c r="BC24" i="16"/>
  <c r="BF23" i="16"/>
  <c r="M22" i="12" s="1"/>
  <c r="BH23" i="16"/>
  <c r="BI30" i="16"/>
  <c r="BH30" i="16" s="1"/>
  <c r="BP17" i="16"/>
  <c r="BO17" i="16" s="1"/>
  <c r="BR26" i="16"/>
  <c r="O25" i="12" s="1"/>
  <c r="BT26" i="16"/>
  <c r="CM22" i="16"/>
  <c r="CL22" i="16" s="1"/>
  <c r="AG5" i="16"/>
  <c r="DG21" i="16"/>
  <c r="DF21" i="16" s="1"/>
  <c r="M31" i="11"/>
  <c r="T31" i="11" s="1"/>
  <c r="N11" i="11"/>
  <c r="M11" i="11" s="1"/>
  <c r="T11" i="11" s="1"/>
  <c r="N25" i="11"/>
  <c r="M25" i="11" s="1"/>
  <c r="T25" i="11" s="1"/>
  <c r="N21" i="11"/>
  <c r="M21" i="11" s="1"/>
  <c r="T21" i="11" s="1"/>
  <c r="CH14" i="16"/>
  <c r="CG14" i="16" s="1"/>
  <c r="CE13" i="16"/>
  <c r="P12" i="12" s="1"/>
  <c r="CG13" i="16"/>
  <c r="CH12" i="16"/>
  <c r="CG12" i="16" s="1"/>
  <c r="CH10" i="16"/>
  <c r="CG10" i="16" s="1"/>
  <c r="CR20" i="16"/>
  <c r="CQ20" i="16" s="1"/>
  <c r="CT15" i="16"/>
  <c r="S14" i="12" s="1"/>
  <c r="CV15" i="16"/>
  <c r="CW27" i="16"/>
  <c r="CV27" i="16" s="1"/>
  <c r="DB5" i="16"/>
  <c r="DB31" i="16"/>
  <c r="DA31" i="16" s="1"/>
  <c r="CY26" i="16"/>
  <c r="T25" i="12" s="1"/>
  <c r="DA26" i="16"/>
  <c r="DG32" i="16"/>
  <c r="DF32" i="16" s="1"/>
  <c r="DG26" i="16"/>
  <c r="DF26" i="16" s="1"/>
  <c r="DL7" i="16"/>
  <c r="DK7" i="16" s="1"/>
  <c r="DL28" i="16"/>
  <c r="DK28" i="16" s="1"/>
  <c r="F10" i="16"/>
  <c r="E10" i="16" s="1"/>
  <c r="F21" i="16"/>
  <c r="E21" i="16" s="1"/>
  <c r="F30" i="16"/>
  <c r="E30" i="16" s="1"/>
  <c r="F16" i="16"/>
  <c r="E16" i="16" s="1"/>
  <c r="F15" i="16"/>
  <c r="E15" i="16" s="1"/>
  <c r="F8" i="16"/>
  <c r="E8" i="16" s="1"/>
  <c r="H20" i="16"/>
  <c r="C19" i="12" s="1"/>
  <c r="J20" i="16"/>
  <c r="P29" i="16"/>
  <c r="O29" i="16" s="1"/>
  <c r="M22" i="16"/>
  <c r="D21" i="12" s="1"/>
  <c r="O22" i="16"/>
  <c r="U26" i="16"/>
  <c r="T26" i="16" s="1"/>
  <c r="U30" i="16"/>
  <c r="T30" i="16" s="1"/>
  <c r="W21" i="16"/>
  <c r="F20" i="12" s="1"/>
  <c r="Z18" i="16"/>
  <c r="Y18" i="16" s="1"/>
  <c r="Z32" i="16"/>
  <c r="Y32" i="16" s="1"/>
  <c r="AB12" i="16"/>
  <c r="G11" i="12" s="1"/>
  <c r="AD12" i="16"/>
  <c r="AJ20" i="16"/>
  <c r="AI20" i="16" s="1"/>
  <c r="AJ19" i="16"/>
  <c r="AI19" i="16" s="1"/>
  <c r="AJ17" i="16"/>
  <c r="AI17" i="16" s="1"/>
  <c r="AO26" i="16"/>
  <c r="AN26" i="16" s="1"/>
  <c r="AL9" i="16"/>
  <c r="I8" i="12" s="1"/>
  <c r="AN9" i="16"/>
  <c r="AT16" i="16"/>
  <c r="AS16" i="16" s="1"/>
  <c r="AT29" i="16"/>
  <c r="AS29" i="16" s="1"/>
  <c r="AT30" i="16"/>
  <c r="AS30" i="16" s="1"/>
  <c r="AT15" i="16"/>
  <c r="AS15" i="16" s="1"/>
  <c r="AY15" i="16"/>
  <c r="AX15" i="16" s="1"/>
  <c r="BD12" i="16"/>
  <c r="BC12" i="16" s="1"/>
  <c r="BD5" i="16"/>
  <c r="BA30" i="16"/>
  <c r="L29" i="12" s="1"/>
  <c r="BC30" i="16"/>
  <c r="BA32" i="16"/>
  <c r="L31" i="12" s="1"/>
  <c r="BC32" i="16"/>
  <c r="BD25" i="16"/>
  <c r="BC25" i="16" s="1"/>
  <c r="BD21" i="16"/>
  <c r="BC21" i="16" s="1"/>
  <c r="BI24" i="16"/>
  <c r="BH24" i="16" s="1"/>
  <c r="BF17" i="16"/>
  <c r="M16" i="12" s="1"/>
  <c r="BH17" i="16"/>
  <c r="BI22" i="16"/>
  <c r="BH22" i="16" s="1"/>
  <c r="BF13" i="16"/>
  <c r="M12" i="12" s="1"/>
  <c r="BH13" i="16"/>
  <c r="BF11" i="16"/>
  <c r="M10" i="12" s="1"/>
  <c r="BH11" i="16"/>
  <c r="BF19" i="16"/>
  <c r="M18" i="12" s="1"/>
  <c r="BH19" i="16"/>
  <c r="BP11" i="16"/>
  <c r="BO11" i="16" s="1"/>
  <c r="BM12" i="16"/>
  <c r="N11" i="12" s="1"/>
  <c r="BO12" i="16"/>
  <c r="BU9" i="16"/>
  <c r="BT9" i="16" s="1"/>
  <c r="CJ11" i="16"/>
  <c r="Q10" i="12" s="1"/>
  <c r="CL11" i="16"/>
  <c r="CM14" i="16"/>
  <c r="CL14" i="16" s="1"/>
  <c r="AX8" i="16"/>
  <c r="BR31" i="16"/>
  <c r="O30" i="12" s="1"/>
  <c r="W19" i="16"/>
  <c r="F18" i="12" s="1"/>
  <c r="H27" i="16"/>
  <c r="C26" i="12" s="1"/>
  <c r="DI11" i="16"/>
  <c r="V10" i="12" s="1"/>
  <c r="CO15" i="16"/>
  <c r="R14" i="12" s="1"/>
  <c r="CO5" i="16"/>
  <c r="CJ28" i="16"/>
  <c r="Q27" i="12" s="1"/>
  <c r="CV8" i="16"/>
  <c r="AN13" i="16"/>
  <c r="AN16" i="16"/>
  <c r="CT30" i="16"/>
  <c r="S29" i="12" s="1"/>
  <c r="AI32" i="16"/>
  <c r="AL28" i="16"/>
  <c r="I27" i="12" s="1"/>
  <c r="M19" i="16"/>
  <c r="D18" i="12" s="1"/>
  <c r="CO32" i="16"/>
  <c r="R31" i="12" s="1"/>
  <c r="CE9" i="16"/>
  <c r="P8" i="12" s="1"/>
  <c r="BO28" i="16"/>
  <c r="AN23" i="16"/>
  <c r="BO25" i="16"/>
  <c r="Y26" i="16"/>
  <c r="DF10" i="16"/>
  <c r="CL29" i="16"/>
  <c r="O27" i="16"/>
  <c r="AN10" i="16"/>
  <c r="AG18" i="16"/>
  <c r="H17" i="12" s="1"/>
  <c r="AG12" i="16"/>
  <c r="H11" i="12" s="1"/>
  <c r="R18" i="16"/>
  <c r="E17" i="12" s="1"/>
  <c r="M14" i="16"/>
  <c r="D13" i="12" s="1"/>
  <c r="H17" i="16"/>
  <c r="C16" i="12" s="1"/>
  <c r="DI5" i="16"/>
  <c r="DI9" i="16"/>
  <c r="V8" i="12" s="1"/>
  <c r="CO13" i="16"/>
  <c r="R12" i="12" s="1"/>
  <c r="AD8" i="16"/>
  <c r="J16" i="16"/>
  <c r="CV9" i="16"/>
  <c r="CV26" i="16"/>
  <c r="CV11" i="16"/>
  <c r="BO10" i="16"/>
  <c r="BM15" i="16"/>
  <c r="N14" i="12" s="1"/>
  <c r="M10" i="16"/>
  <c r="D9" i="12" s="1"/>
  <c r="DI16" i="16"/>
  <c r="V15" i="12" s="1"/>
  <c r="T14" i="16"/>
  <c r="Y23" i="16"/>
  <c r="AN29" i="16"/>
  <c r="Y31" i="16"/>
  <c r="CJ21" i="16"/>
  <c r="Q20" i="12" s="1"/>
  <c r="DD28" i="16"/>
  <c r="U27" i="12" s="1"/>
  <c r="CE5" i="16"/>
  <c r="CE29" i="16"/>
  <c r="P28" i="12" s="1"/>
  <c r="DF14" i="16"/>
  <c r="DF12" i="16"/>
  <c r="M20" i="11"/>
  <c r="T20" i="11" s="1"/>
  <c r="M8" i="11"/>
  <c r="T8" i="11" s="1"/>
  <c r="M10" i="11"/>
  <c r="T10" i="11" s="1"/>
  <c r="M16" i="11"/>
  <c r="T16" i="11" s="1"/>
  <c r="M27" i="11"/>
  <c r="T27" i="11" s="1"/>
  <c r="M26" i="11"/>
  <c r="T26" i="11" s="1"/>
  <c r="M15" i="11"/>
  <c r="T15" i="11" s="1"/>
  <c r="M30" i="11"/>
  <c r="T30" i="11" s="1"/>
  <c r="M6" i="11"/>
  <c r="T6" i="11" s="1"/>
  <c r="I34" i="11"/>
  <c r="M18" i="11"/>
  <c r="M28" i="11"/>
  <c r="M32" i="11"/>
  <c r="U29" i="11"/>
  <c r="M29" i="11"/>
  <c r="M17" i="11"/>
  <c r="M12" i="11"/>
  <c r="Z34" i="11"/>
  <c r="V23" i="11"/>
  <c r="V34" i="11" s="1"/>
  <c r="M22" i="11"/>
  <c r="M13" i="11"/>
  <c r="E34" i="11"/>
  <c r="CT6" i="16" l="1"/>
  <c r="S5" i="12" s="1"/>
  <c r="CV6" i="16"/>
  <c r="CQ29" i="16"/>
  <c r="CO29" i="16"/>
  <c r="R28" i="12" s="1"/>
  <c r="DF6" i="16"/>
  <c r="BF6" i="16"/>
  <c r="M5" i="12" s="1"/>
  <c r="BH6" i="16"/>
  <c r="CT18" i="16"/>
  <c r="S17" i="12" s="1"/>
  <c r="CV18" i="16"/>
  <c r="AN19" i="16"/>
  <c r="M13" i="16"/>
  <c r="D12" i="12" s="1"/>
  <c r="DF27" i="16"/>
  <c r="BM8" i="16"/>
  <c r="N7" i="12" s="1"/>
  <c r="BO8" i="16"/>
  <c r="AL8" i="16"/>
  <c r="I7" i="12" s="1"/>
  <c r="AN8" i="16"/>
  <c r="AV12" i="16"/>
  <c r="K11" i="12" s="1"/>
  <c r="AX12" i="16"/>
  <c r="DK31" i="16"/>
  <c r="DI31" i="16"/>
  <c r="V30" i="12" s="1"/>
  <c r="Y28" i="16"/>
  <c r="BR18" i="16"/>
  <c r="O17" i="12" s="1"/>
  <c r="BT18" i="16"/>
  <c r="CJ12" i="16"/>
  <c r="Q11" i="12" s="1"/>
  <c r="CL12" i="16"/>
  <c r="CY27" i="16"/>
  <c r="T26" i="12" s="1"/>
  <c r="DA27" i="16"/>
  <c r="AB26" i="16"/>
  <c r="G25" i="12" s="1"/>
  <c r="AD26" i="16"/>
  <c r="AB22" i="16"/>
  <c r="G21" i="12" s="1"/>
  <c r="AD22" i="16"/>
  <c r="AB10" i="16"/>
  <c r="G9" i="12" s="1"/>
  <c r="AD10" i="16"/>
  <c r="R16" i="16"/>
  <c r="E15" i="12" s="1"/>
  <c r="T16" i="16"/>
  <c r="BR9" i="16"/>
  <c r="O8" i="12" s="1"/>
  <c r="BM11" i="16"/>
  <c r="N10" i="12" s="1"/>
  <c r="AG10" i="12" s="1"/>
  <c r="BF22" i="16"/>
  <c r="M21" i="12" s="1"/>
  <c r="BF24" i="16"/>
  <c r="M23" i="12" s="1"/>
  <c r="AQ15" i="16"/>
  <c r="J14" i="12" s="1"/>
  <c r="AG17" i="16"/>
  <c r="H16" i="12" s="1"/>
  <c r="BM17" i="16"/>
  <c r="N16" i="12" s="1"/>
  <c r="BF26" i="16"/>
  <c r="M25" i="12" s="1"/>
  <c r="U25" i="11"/>
  <c r="BM13" i="16"/>
  <c r="N12" i="12" s="1"/>
  <c r="AV17" i="16"/>
  <c r="K16" i="12" s="1"/>
  <c r="M23" i="11"/>
  <c r="L23" i="11" s="1"/>
  <c r="R26" i="16"/>
  <c r="E25" i="12" s="1"/>
  <c r="M29" i="16"/>
  <c r="D28" i="12" s="1"/>
  <c r="C8" i="16"/>
  <c r="B7" i="12" s="1"/>
  <c r="M21" i="16"/>
  <c r="D20" i="12" s="1"/>
  <c r="M17" i="16"/>
  <c r="D16" i="12" s="1"/>
  <c r="DD26" i="16"/>
  <c r="U25" i="12" s="1"/>
  <c r="CE10" i="16"/>
  <c r="P9" i="12" s="1"/>
  <c r="AQ24" i="16"/>
  <c r="J23" i="12" s="1"/>
  <c r="CO28" i="16"/>
  <c r="R27" i="12" s="1"/>
  <c r="CT13" i="16"/>
  <c r="S12" i="12" s="1"/>
  <c r="CJ22" i="16"/>
  <c r="Q21" i="12" s="1"/>
  <c r="C21" i="16"/>
  <c r="B20" i="12" s="1"/>
  <c r="BF16" i="16"/>
  <c r="M15" i="12" s="1"/>
  <c r="BA29" i="16"/>
  <c r="L28" i="12" s="1"/>
  <c r="AG21" i="16"/>
  <c r="H20" i="12" s="1"/>
  <c r="C29" i="16"/>
  <c r="B28" i="12" s="1"/>
  <c r="AL30" i="16"/>
  <c r="I29" i="12" s="1"/>
  <c r="AL22" i="16"/>
  <c r="I21" i="12" s="1"/>
  <c r="C28" i="16"/>
  <c r="B27" i="12" s="1"/>
  <c r="AQ17" i="16"/>
  <c r="J16" i="12" s="1"/>
  <c r="C27" i="16"/>
  <c r="B26" i="12" s="1"/>
  <c r="W29" i="16"/>
  <c r="F28" i="12" s="1"/>
  <c r="DI13" i="16"/>
  <c r="V12" i="12" s="1"/>
  <c r="CJ24" i="16"/>
  <c r="Q23" i="12" s="1"/>
  <c r="AG20" i="16"/>
  <c r="H19" i="12" s="1"/>
  <c r="W32" i="16"/>
  <c r="F31" i="12" s="1"/>
  <c r="C16" i="16"/>
  <c r="B15" i="12" s="1"/>
  <c r="CE20" i="16"/>
  <c r="P19" i="12" s="1"/>
  <c r="BA19" i="16"/>
  <c r="L18" i="12" s="1"/>
  <c r="C23" i="16"/>
  <c r="B22" i="12" s="1"/>
  <c r="BA31" i="16"/>
  <c r="L30" i="12" s="1"/>
  <c r="DD24" i="16"/>
  <c r="U23" i="12" s="1"/>
  <c r="AG15" i="16"/>
  <c r="H14" i="12" s="1"/>
  <c r="M31" i="16"/>
  <c r="D30" i="12" s="1"/>
  <c r="CY17" i="16"/>
  <c r="T16" i="12" s="1"/>
  <c r="AH10" i="12"/>
  <c r="BA25" i="16"/>
  <c r="L24" i="12" s="1"/>
  <c r="BA12" i="16"/>
  <c r="L11" i="12" s="1"/>
  <c r="DI28" i="16"/>
  <c r="V27" i="12" s="1"/>
  <c r="AQ28" i="16"/>
  <c r="J27" i="12" s="1"/>
  <c r="AG23" i="16"/>
  <c r="H22" i="12" s="1"/>
  <c r="C14" i="16"/>
  <c r="B13" i="12" s="1"/>
  <c r="BF31" i="16"/>
  <c r="M30" i="12" s="1"/>
  <c r="AV31" i="16"/>
  <c r="K30" i="12" s="1"/>
  <c r="W20" i="16"/>
  <c r="F19" i="12" s="1"/>
  <c r="C19" i="16"/>
  <c r="B18" i="12" s="1"/>
  <c r="DD18" i="16"/>
  <c r="U17" i="12" s="1"/>
  <c r="CY28" i="16"/>
  <c r="T27" i="12" s="1"/>
  <c r="BF28" i="16"/>
  <c r="M27" i="12" s="1"/>
  <c r="C13" i="16"/>
  <c r="B12" i="12" s="1"/>
  <c r="BM32" i="16"/>
  <c r="N31" i="12" s="1"/>
  <c r="AG16" i="16"/>
  <c r="H15" i="12" s="1"/>
  <c r="CT29" i="16"/>
  <c r="S28" i="12" s="1"/>
  <c r="BM29" i="16"/>
  <c r="N28" i="12" s="1"/>
  <c r="BA17" i="16"/>
  <c r="L16" i="12" s="1"/>
  <c r="CY19" i="16"/>
  <c r="T18" i="12" s="1"/>
  <c r="BM14" i="16"/>
  <c r="N13" i="12" s="1"/>
  <c r="BA14" i="16"/>
  <c r="L13" i="12" s="1"/>
  <c r="W9" i="16"/>
  <c r="F8" i="12" s="1"/>
  <c r="C22" i="16"/>
  <c r="B21" i="12" s="1"/>
  <c r="DD21" i="16"/>
  <c r="U20" i="12" s="1"/>
  <c r="CJ32" i="16"/>
  <c r="Q31" i="12" s="1"/>
  <c r="H4" i="12"/>
  <c r="AQ5" i="16"/>
  <c r="AS5" i="16"/>
  <c r="P4" i="12"/>
  <c r="U21" i="11"/>
  <c r="U11" i="11"/>
  <c r="AV5" i="16"/>
  <c r="AX5" i="16"/>
  <c r="DD5" i="16"/>
  <c r="DF5" i="16"/>
  <c r="CE25" i="16"/>
  <c r="P24" i="12" s="1"/>
  <c r="BF5" i="16"/>
  <c r="BH5" i="16"/>
  <c r="F4" i="12"/>
  <c r="E9" i="16"/>
  <c r="V4" i="12"/>
  <c r="CY5" i="16"/>
  <c r="DA5" i="16"/>
  <c r="D4" i="12"/>
  <c r="BO5" i="16"/>
  <c r="O4" i="12"/>
  <c r="D34" i="11"/>
  <c r="F31" i="16"/>
  <c r="E31" i="16" s="1"/>
  <c r="R4" i="12"/>
  <c r="CJ14" i="16"/>
  <c r="Q13" i="12" s="1"/>
  <c r="AQ29" i="16"/>
  <c r="J28" i="12" s="1"/>
  <c r="R30" i="16"/>
  <c r="E29" i="12" s="1"/>
  <c r="C15" i="16"/>
  <c r="B14" i="12" s="1"/>
  <c r="C30" i="16"/>
  <c r="B29" i="12" s="1"/>
  <c r="C10" i="16"/>
  <c r="B9" i="12" s="1"/>
  <c r="DI7" i="16"/>
  <c r="V6" i="12" s="1"/>
  <c r="DD32" i="16"/>
  <c r="U31" i="12" s="1"/>
  <c r="CY31" i="16"/>
  <c r="T30" i="12" s="1"/>
  <c r="CT27" i="16"/>
  <c r="S26" i="12" s="1"/>
  <c r="CO20" i="16"/>
  <c r="R19" i="12" s="1"/>
  <c r="CE12" i="16"/>
  <c r="P11" i="12" s="1"/>
  <c r="CE14" i="16"/>
  <c r="P13" i="12" s="1"/>
  <c r="DI32" i="16"/>
  <c r="V31" i="12" s="1"/>
  <c r="CO21" i="16"/>
  <c r="R20" i="12" s="1"/>
  <c r="CE19" i="16"/>
  <c r="P18" i="12" s="1"/>
  <c r="BM30" i="16"/>
  <c r="N29" i="12" s="1"/>
  <c r="BF18" i="16"/>
  <c r="M17" i="12" s="1"/>
  <c r="BA8" i="16"/>
  <c r="L7" i="12" s="1"/>
  <c r="BA18" i="16"/>
  <c r="L17" i="12" s="1"/>
  <c r="AL31" i="16"/>
  <c r="I30" i="12" s="1"/>
  <c r="W13" i="16"/>
  <c r="F12" i="12" s="1"/>
  <c r="C20" i="16"/>
  <c r="B19" i="12" s="1"/>
  <c r="CY15" i="16"/>
  <c r="T14" i="12" s="1"/>
  <c r="CT31" i="16"/>
  <c r="S30" i="12" s="1"/>
  <c r="CE18" i="16"/>
  <c r="P17" i="12" s="1"/>
  <c r="BR27" i="16"/>
  <c r="O26" i="12" s="1"/>
  <c r="BM18" i="16"/>
  <c r="N17" i="12" s="1"/>
  <c r="BM5" i="16"/>
  <c r="Y5" i="16"/>
  <c r="C17" i="16"/>
  <c r="B16" i="12" s="1"/>
  <c r="C18" i="16"/>
  <c r="B17" i="12" s="1"/>
  <c r="C24" i="16"/>
  <c r="B23" i="12" s="1"/>
  <c r="DI17" i="16"/>
  <c r="V16" i="12" s="1"/>
  <c r="BR15" i="16"/>
  <c r="O14" i="12" s="1"/>
  <c r="BA21" i="16"/>
  <c r="L20" i="12" s="1"/>
  <c r="BA5" i="16"/>
  <c r="BC5" i="16"/>
  <c r="AV15" i="16"/>
  <c r="K14" i="12" s="1"/>
  <c r="AQ30" i="16"/>
  <c r="J29" i="12" s="1"/>
  <c r="AQ16" i="16"/>
  <c r="J15" i="12" s="1"/>
  <c r="AL26" i="16"/>
  <c r="I25" i="12" s="1"/>
  <c r="AG19" i="16"/>
  <c r="H18" i="12" s="1"/>
  <c r="W18" i="16"/>
  <c r="F17" i="12" s="1"/>
  <c r="BF30" i="16"/>
  <c r="M29" i="12" s="1"/>
  <c r="AQ7" i="16"/>
  <c r="J6" i="12" s="1"/>
  <c r="AG31" i="16"/>
  <c r="H30" i="12" s="1"/>
  <c r="C26" i="16"/>
  <c r="B25" i="12" s="1"/>
  <c r="DI14" i="16"/>
  <c r="V13" i="12" s="1"/>
  <c r="I4" i="12"/>
  <c r="BR32" i="16"/>
  <c r="O31" i="12" s="1"/>
  <c r="BM9" i="16"/>
  <c r="N8" i="12" s="1"/>
  <c r="BM16" i="16"/>
  <c r="N15" i="12" s="1"/>
  <c r="BF32" i="16"/>
  <c r="M31" i="12" s="1"/>
  <c r="BA9" i="16"/>
  <c r="L8" i="12" s="1"/>
  <c r="BA13" i="16"/>
  <c r="L12" i="12" s="1"/>
  <c r="AV25" i="16"/>
  <c r="K24" i="12" s="1"/>
  <c r="AQ9" i="16"/>
  <c r="J8" i="12" s="1"/>
  <c r="AQ32" i="16"/>
  <c r="J31" i="12" s="1"/>
  <c r="AQ19" i="16"/>
  <c r="J18" i="12" s="1"/>
  <c r="W16" i="16"/>
  <c r="F15" i="12" s="1"/>
  <c r="R20" i="16"/>
  <c r="E19" i="12" s="1"/>
  <c r="H32" i="16"/>
  <c r="C31" i="12" s="1"/>
  <c r="C12" i="16"/>
  <c r="B11" i="12" s="1"/>
  <c r="C6" i="16"/>
  <c r="B5" i="12" s="1"/>
  <c r="C7" i="16"/>
  <c r="B6" i="12" s="1"/>
  <c r="DI19" i="16"/>
  <c r="V18" i="12" s="1"/>
  <c r="DD30" i="16"/>
  <c r="U29" i="12" s="1"/>
  <c r="CT25" i="16"/>
  <c r="S24" i="12" s="1"/>
  <c r="CT23" i="16"/>
  <c r="S22" i="12" s="1"/>
  <c r="CE28" i="16"/>
  <c r="P27" i="12" s="1"/>
  <c r="BM20" i="16"/>
  <c r="N19" i="12" s="1"/>
  <c r="BA20" i="16"/>
  <c r="L19" i="12" s="1"/>
  <c r="BA15" i="16"/>
  <c r="L14" i="12" s="1"/>
  <c r="AV23" i="16"/>
  <c r="K22" i="12" s="1"/>
  <c r="AQ20" i="16"/>
  <c r="J19" i="12" s="1"/>
  <c r="AG10" i="16"/>
  <c r="H9" i="12" s="1"/>
  <c r="AB5" i="16"/>
  <c r="AD5" i="16"/>
  <c r="W15" i="16"/>
  <c r="F14" i="12" s="1"/>
  <c r="CT5" i="16"/>
  <c r="CV5" i="16"/>
  <c r="CJ5" i="16"/>
  <c r="CL5" i="16"/>
  <c r="CE15" i="16"/>
  <c r="P14" i="12" s="1"/>
  <c r="BF20" i="16"/>
  <c r="M19" i="12" s="1"/>
  <c r="M12" i="16"/>
  <c r="D11" i="12" s="1"/>
  <c r="C5" i="16"/>
  <c r="CE31" i="16"/>
  <c r="P30" i="12" s="1"/>
  <c r="T22" i="11"/>
  <c r="T29" i="11"/>
  <c r="T12" i="11"/>
  <c r="T28" i="11"/>
  <c r="T13" i="11"/>
  <c r="T17" i="11"/>
  <c r="T32" i="11"/>
  <c r="T18" i="11"/>
  <c r="C34" i="11" l="1"/>
  <c r="L27" i="11"/>
  <c r="L18" i="11"/>
  <c r="L25" i="11"/>
  <c r="L6" i="11"/>
  <c r="L28" i="11"/>
  <c r="L10" i="11"/>
  <c r="L22" i="11"/>
  <c r="L21" i="11"/>
  <c r="L31" i="11"/>
  <c r="L24" i="11"/>
  <c r="L26" i="11"/>
  <c r="L7" i="11"/>
  <c r="L8" i="11"/>
  <c r="L15" i="11"/>
  <c r="L19" i="11"/>
  <c r="L29" i="11"/>
  <c r="L14" i="11"/>
  <c r="L5" i="11"/>
  <c r="L9" i="11"/>
  <c r="L32" i="11"/>
  <c r="L17" i="11"/>
  <c r="L13" i="11"/>
  <c r="L16" i="11"/>
  <c r="L30" i="11"/>
  <c r="L11" i="11"/>
  <c r="L12" i="11"/>
  <c r="L20" i="11"/>
  <c r="U34" i="11"/>
  <c r="T23" i="11"/>
  <c r="T34" i="11" s="1"/>
  <c r="AH12" i="12"/>
  <c r="AG26" i="12"/>
  <c r="AH13" i="12"/>
  <c r="AH20" i="12"/>
  <c r="AG22" i="12"/>
  <c r="AG21" i="12"/>
  <c r="AH26" i="12"/>
  <c r="AH18" i="12"/>
  <c r="AH21" i="12"/>
  <c r="AG27" i="12"/>
  <c r="AG8" i="12"/>
  <c r="AG28" i="12"/>
  <c r="AG13" i="12"/>
  <c r="AH15" i="12"/>
  <c r="AH24" i="12"/>
  <c r="E32" i="12"/>
  <c r="AG20" i="12"/>
  <c r="AG12" i="12"/>
  <c r="AH28" i="12"/>
  <c r="Z8" i="16"/>
  <c r="Y8" i="16" s="1"/>
  <c r="AH14" i="12"/>
  <c r="AG14" i="12"/>
  <c r="R32" i="12"/>
  <c r="AH8" i="12"/>
  <c r="AE20" i="16"/>
  <c r="S4" i="12"/>
  <c r="G4" i="12"/>
  <c r="AH6" i="12"/>
  <c r="AG6" i="12"/>
  <c r="I32" i="12"/>
  <c r="L4" i="12"/>
  <c r="AH16" i="12"/>
  <c r="AG16" i="12"/>
  <c r="AH22" i="12"/>
  <c r="AG15" i="12"/>
  <c r="AH25" i="12"/>
  <c r="AG25" i="12"/>
  <c r="AH17" i="12"/>
  <c r="AG17" i="12"/>
  <c r="N4" i="12"/>
  <c r="Q4" i="12"/>
  <c r="AH5" i="12"/>
  <c r="AG5" i="12"/>
  <c r="AG24" i="12"/>
  <c r="AG18" i="12"/>
  <c r="AH9" i="12"/>
  <c r="AG9" i="12"/>
  <c r="O32" i="12"/>
  <c r="M4" i="12"/>
  <c r="U4" i="12"/>
  <c r="P32" i="12"/>
  <c r="K31" i="16"/>
  <c r="H31" i="16" s="1"/>
  <c r="J4" i="12"/>
  <c r="B4" i="12"/>
  <c r="AH11" i="12"/>
  <c r="AG11" i="12"/>
  <c r="AH23" i="12"/>
  <c r="AG23" i="12"/>
  <c r="AH29" i="12"/>
  <c r="AG29" i="12"/>
  <c r="C31" i="16"/>
  <c r="B30" i="12" s="1"/>
  <c r="D32" i="12"/>
  <c r="T4" i="12"/>
  <c r="V32" i="12"/>
  <c r="AH27" i="12"/>
  <c r="K4" i="12"/>
  <c r="H32" i="12"/>
  <c r="J31" i="16" l="1"/>
  <c r="N32" i="12"/>
  <c r="C30" i="12"/>
  <c r="U32" i="12"/>
  <c r="J32" i="12"/>
  <c r="S32" i="12"/>
  <c r="K32" i="12"/>
  <c r="M32" i="12"/>
  <c r="T32" i="12"/>
  <c r="AH4" i="12"/>
  <c r="AG4" i="12"/>
  <c r="Q32" i="12"/>
  <c r="W8" i="16"/>
  <c r="L32" i="12"/>
  <c r="AB20" i="16"/>
  <c r="AD20" i="16"/>
  <c r="G36" i="8"/>
  <c r="B32" i="16" s="1"/>
  <c r="H36" i="8"/>
  <c r="D32" i="16" s="1"/>
  <c r="F7" i="12" l="1"/>
  <c r="C32" i="12"/>
  <c r="AG30" i="12"/>
  <c r="G19" i="12"/>
  <c r="AH30" i="12"/>
  <c r="AH19" i="12" l="1"/>
  <c r="AG19" i="12"/>
  <c r="G32" i="12"/>
  <c r="AG7" i="12"/>
  <c r="AH7" i="12"/>
  <c r="F32" i="12"/>
  <c r="F32" i="16" l="1"/>
  <c r="C32" i="16" l="1"/>
  <c r="E32" i="16"/>
  <c r="B31" i="12" l="1"/>
  <c r="AH31" i="12" l="1"/>
  <c r="AH32" i="12" s="1"/>
  <c r="B32" i="12"/>
  <c r="AG31" i="12"/>
  <c r="AG32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Caitlin Schmid</author>
  </authors>
  <commentList>
    <comment ref="A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Caitlin Schmid:</t>
        </r>
        <r>
          <rPr>
            <sz val="9"/>
            <color indexed="81"/>
            <rFont val="Tahoma"/>
            <family val="2"/>
          </rPr>
          <t xml:space="preserve">
see p. 163 in EIGE 2019 index for overview of maximum values for the indicators (total population) used for the correcting coefficient:
 https://eige.europa.eu/publications/gender-equality-index-2019-work-life-balanced: https://eige.europa.eu/publications/gender-equality-index-2019-work-life-balance</t>
        </r>
      </text>
    </comment>
  </commentList>
</comments>
</file>

<file path=xl/sharedStrings.xml><?xml version="1.0" encoding="utf-8"?>
<sst xmlns="http://schemas.openxmlformats.org/spreadsheetml/2006/main" count="1134" uniqueCount="285">
  <si>
    <t xml:space="preserve">Gender gap calculation: </t>
  </si>
  <si>
    <t>Source</t>
  </si>
  <si>
    <t>Participation</t>
  </si>
  <si>
    <t>Segregation and quality of work</t>
  </si>
  <si>
    <t>FTE employment (%, 15 +)</t>
  </si>
  <si>
    <t>Duration of working life (years)</t>
  </si>
  <si>
    <t>Employed people in education,
human health and social work
activities (%, 15+ employed)</t>
  </si>
  <si>
    <r>
      <t xml:space="preserve">Ability to take an hour or </t>
    </r>
    <r>
      <rPr>
        <b/>
        <vertAlign val="superscript"/>
        <sz val="10"/>
        <rFont val="Arial"/>
        <family val="2"/>
      </rPr>
      <t xml:space="preserve">two </t>
    </r>
    <r>
      <rPr>
        <b/>
        <sz val="10"/>
        <rFont val="Arial"/>
        <family val="2"/>
      </rPr>
      <t>off during working hours to
take care of personal or family
matters (%,15+ employed)</t>
    </r>
  </si>
  <si>
    <t>Career Prospect Index
(0-100 points)</t>
  </si>
  <si>
    <t>MS</t>
  </si>
  <si>
    <t>Women</t>
  </si>
  <si>
    <t>Men</t>
  </si>
  <si>
    <t xml:space="preserve">Gender Gap: |w/(average w, m)-1| </t>
  </si>
  <si>
    <t>EU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</si>
  <si>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</si>
  <si>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</si>
  <si>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</si>
  <si>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</si>
  <si>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</si>
  <si>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</si>
  <si>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</si>
  <si>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</si>
  <si>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</si>
  <si>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</si>
  <si>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</si>
  <si>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</si>
  <si>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</si>
  <si>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</si>
  <si>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</si>
  <si>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</si>
  <si>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</si>
  <si>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</si>
  <si>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</si>
  <si>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</si>
  <si>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</si>
  <si>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</si>
  <si>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</si>
  <si>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</si>
  <si>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</si>
  <si>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</si>
  <si>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</si>
  <si>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</si>
  <si>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Financial resources</t>
  </si>
  <si>
    <t>Economic situation</t>
  </si>
  <si>
    <t>Mean monthly earnings (PPS, working
population)</t>
  </si>
  <si>
    <t>Mean equivalised net income (PPS,16+)</t>
  </si>
  <si>
    <r>
      <t xml:space="preserve">Not-at-risk-of-poverty, </t>
    </r>
    <r>
      <rPr>
        <sz val="11"/>
        <rFont val="Arial"/>
        <family val="2"/>
      </rPr>
      <t xml:space="preserve">t </t>
    </r>
    <r>
      <rPr>
        <b/>
        <sz val="11"/>
        <rFont val="Arial"/>
        <family val="2"/>
      </rPr>
      <t>60 % of median
income (% 16+)</t>
    </r>
  </si>
  <si>
    <t>S20/S80 income quintile share (% 16+)</t>
  </si>
  <si>
    <t>Attainment and participation</t>
  </si>
  <si>
    <t>Segregation</t>
  </si>
  <si>
    <t>Graduates of tertiary education (%, 15+)</t>
  </si>
  <si>
    <t>People participating in formal or non-formal education and training (%, 15 +)</t>
  </si>
  <si>
    <t>Tertiary students in the fields of education, health and welfare, humanities and the arts (%, 15 +)</t>
  </si>
  <si>
    <t>Care activities</t>
  </si>
  <si>
    <t>Social activities</t>
  </si>
  <si>
    <t>People caring for and educating their
children or grandchildren, elderly or
people with disabilities, every day (%, 18+)</t>
  </si>
  <si>
    <t>People cooking and/or doing housework, every day (%, 18+)</t>
  </si>
  <si>
    <t>Workers doing sporting, cultural or
leisurve activities outside of their home,
at least daily or several times a week (%,
15+, employed)</t>
  </si>
  <si>
    <t>Workers involved in voluntary or
charitable activities, at least once a
month
(%, 15+ employed)</t>
  </si>
  <si>
    <t xml:space="preserve">"Gender Gap": |w/(average w, m)-1| </t>
  </si>
  <si>
    <t xml:space="preserve">EIGE calculations. </t>
  </si>
  <si>
    <t>Political</t>
  </si>
  <si>
    <t>Economic</t>
  </si>
  <si>
    <t>Social</t>
  </si>
  <si>
    <t>Share of ministers
(%)</t>
  </si>
  <si>
    <t>Share of members
of parliament (%)</t>
  </si>
  <si>
    <t>Share of members
of regional
assemblies (%)</t>
  </si>
  <si>
    <t>Share of members of boards in largest quoted companies, supervisory board or board of directors (%)</t>
  </si>
  <si>
    <t>Share of members
of central banks (%)</t>
  </si>
  <si>
    <t>Share of members of public research funding decision- making bodies (%)</t>
  </si>
  <si>
    <t>Share of board
members in publicly
owned broadcasting
organisations (%)</t>
  </si>
  <si>
    <t>Share of members of highest decision-mak-ing body of national Olympic sport organi-
sations (%)</t>
  </si>
  <si>
    <t>Number of people in age group 18+, Eurostat, population statistics, demo_pjanbroad, demo_pjan, average over years 2017, 2018, 2019</t>
  </si>
  <si>
    <t>Country</t>
  </si>
  <si>
    <t>Population (number) W</t>
  </si>
  <si>
    <t>Population (number) M</t>
  </si>
  <si>
    <t>Population (number) T</t>
  </si>
  <si>
    <t>Population (%) W</t>
  </si>
  <si>
    <t>Population (%) M</t>
  </si>
  <si>
    <t>EU28</t>
  </si>
  <si>
    <t>Status</t>
  </si>
  <si>
    <t>Behaviour</t>
  </si>
  <si>
    <t>Access</t>
  </si>
  <si>
    <t>Self-perceived health,
good or very good
(%, 16 +)</t>
  </si>
  <si>
    <t>Life expectancy in
absolute value at birth
(years)</t>
  </si>
  <si>
    <t>Healthy life years in
absolute value at birth
(years)</t>
  </si>
  <si>
    <t>Population who do
not smoke and are not
involved in harmful
drinking (%, 16 +)</t>
  </si>
  <si>
    <t>Population doing
physical activities and/
or consuming fruit and
vegetables (%, 16 +)</t>
  </si>
  <si>
    <t>Population without
unmet need for
medical examination
(%, 16 +)</t>
  </si>
  <si>
    <t>Population without
unmet need for dental
examination (%, 16 +)</t>
  </si>
  <si>
    <r>
      <rPr>
        <b/>
        <sz val="10"/>
        <rFont val="Calibri"/>
        <family val="2"/>
      </rPr>
      <t>|w/(average w, m)-1|</t>
    </r>
    <r>
      <rPr>
        <sz val="10"/>
        <rFont val="Calibri"/>
        <family val="2"/>
      </rPr>
      <t xml:space="preserve"> 
see page 12 in 2017 methodological report</t>
    </r>
  </si>
  <si>
    <t>Max 2005-2015</t>
  </si>
  <si>
    <t>FTE</t>
  </si>
  <si>
    <t>Duration</t>
  </si>
  <si>
    <t>Seg</t>
  </si>
  <si>
    <t>Flex</t>
  </si>
  <si>
    <t>Prospects</t>
  </si>
  <si>
    <t>Earnings</t>
  </si>
  <si>
    <t>Income</t>
  </si>
  <si>
    <t>Poverty</t>
  </si>
  <si>
    <t>S20/S80</t>
  </si>
  <si>
    <t>Graduates</t>
  </si>
  <si>
    <t>Care</t>
  </si>
  <si>
    <t>Cooking</t>
  </si>
  <si>
    <t>Leisure</t>
  </si>
  <si>
    <t>Voluntary</t>
  </si>
  <si>
    <t>Power</t>
  </si>
  <si>
    <t>Selfp health</t>
  </si>
  <si>
    <t>life exp</t>
  </si>
  <si>
    <t>HLY</t>
  </si>
  <si>
    <t>Risk beh</t>
  </si>
  <si>
    <t>healthy beh</t>
  </si>
  <si>
    <t>medical</t>
  </si>
  <si>
    <t>dental</t>
  </si>
  <si>
    <t>n/a</t>
  </si>
  <si>
    <t xml:space="preserve"> </t>
  </si>
  <si>
    <t>FTE employment rate (%) T</t>
  </si>
  <si>
    <t>Duration of working life (years) T</t>
  </si>
  <si>
    <t>Employed people in education, human health and social work activities (%) T</t>
  </si>
  <si>
    <t>Ability to take one hour or two off during working hours to take care of personal or family matters (%) T</t>
  </si>
  <si>
    <t>Career Prospects Index (points, 0-100) T</t>
  </si>
  <si>
    <t>Mean monthly earnings (PPS) T</t>
  </si>
  <si>
    <t>Mean equivalised net income (PPS) T</t>
  </si>
  <si>
    <t>Not at-risk-of-poverty (%) T</t>
  </si>
  <si>
    <t>Income distribution S20/80 T</t>
  </si>
  <si>
    <t>Graduates of tertiary education (%) T</t>
  </si>
  <si>
    <t>People participating in formal or non-formal education (%) T</t>
  </si>
  <si>
    <t>Tertiary students in education, health and welfare, humanities and arts (%) T</t>
  </si>
  <si>
    <t>People caring for and educating their children or grandchildren, elderly or people with disabilities, every day (%) T</t>
  </si>
  <si>
    <t>People doing cooking and/or household, every day (%) T</t>
  </si>
  <si>
    <t>Workers doing sporting, cultural or leisure activities outside of their home, at least daily or several times a week (%) T</t>
  </si>
  <si>
    <t>Workers involved in voluntary or charitable activities, at least once a month (%) T</t>
  </si>
  <si>
    <t>Share of ministers (%) T</t>
  </si>
  <si>
    <t>Share of members of parliament (%) T</t>
  </si>
  <si>
    <t>Share of members of regional assemblies (%) T</t>
  </si>
  <si>
    <t>Share of members of boards in largest quoted companies, supervisory board or board of directors (%) T</t>
  </si>
  <si>
    <t>Share of board members of central bank (%) T</t>
  </si>
  <si>
    <t>Share of board members of research funding organisations (%) T</t>
  </si>
  <si>
    <t>Share of board members of publically owned broadcasting organisations (%)  T</t>
  </si>
  <si>
    <t>Share of members of highest decision making body of the national Olympic sport organisations (%)  T</t>
  </si>
  <si>
    <t>Self-perceived health, good or very good (%) T</t>
  </si>
  <si>
    <t>Life expectancy at birth (years) T</t>
  </si>
  <si>
    <t>Healthy life years at birth (years) T</t>
  </si>
  <si>
    <t>People who don't smoke and are not involved in harmful drinking (%) T</t>
  </si>
  <si>
    <t>People doing physical activities and/or consuming fruits and vegetables (%) T</t>
  </si>
  <si>
    <t>Population without unmet needs for medical examination (%) T</t>
  </si>
  <si>
    <t>Population without unmet needs for dental examination (%) T</t>
  </si>
  <si>
    <t>Total</t>
  </si>
  <si>
    <t>Correction</t>
  </si>
  <si>
    <t xml:space="preserve">Final metric </t>
  </si>
  <si>
    <t>Work</t>
  </si>
  <si>
    <t>Money</t>
  </si>
  <si>
    <t>Knowledge</t>
  </si>
  <si>
    <t>Time</t>
  </si>
  <si>
    <t>Health</t>
  </si>
  <si>
    <t>WORK</t>
  </si>
  <si>
    <t>MONEY</t>
  </si>
  <si>
    <t>KNOWLEDGE</t>
  </si>
  <si>
    <t>Attainment</t>
  </si>
  <si>
    <t xml:space="preserve">Social </t>
  </si>
  <si>
    <t>FTE employment rate (%)</t>
  </si>
  <si>
    <t>=100*ln(equality)/ln(final/100)</t>
  </si>
  <si>
    <t>=100*ln(correction)/ln(final/100)</t>
  </si>
  <si>
    <t>=1+99*correc*equality'</t>
  </si>
  <si>
    <t>Employed people in education, human health and social work activities (%)</t>
  </si>
  <si>
    <t>*Ability to take an hour or two off during working hours to take care of personal or family matter (%15+ employed)</t>
  </si>
  <si>
    <t>*Career prospect index (0-100 points)</t>
  </si>
  <si>
    <t>*Mean monthly earnings (PPS, working population)</t>
  </si>
  <si>
    <t>Mean equivalised net income (PPS)</t>
  </si>
  <si>
    <t>Financial Resources</t>
  </si>
  <si>
    <t>Not at-risk-of-poverty (%)</t>
  </si>
  <si>
    <t>Income distribution S20/80</t>
  </si>
  <si>
    <t>Graduates of tertiary education (%)</t>
  </si>
  <si>
    <t>People participating in formal or non-formal education (%)</t>
  </si>
  <si>
    <t>Tertiary students in education, health and welfare, humanities and arts (%)</t>
  </si>
  <si>
    <t>TIME</t>
  </si>
  <si>
    <t>*People caring for and educating their children or grandchildren, older people and/or disabled people every day (%, 18+)</t>
  </si>
  <si>
    <t>*People doing cooking and/or housework, every day (%, 18+)</t>
  </si>
  <si>
    <t>*Workers doing sporting, cultural or leisure activities outside of their home, at least daily or several times a week (%, 15+ employed)</t>
  </si>
  <si>
    <t>*Workers involved in voluntary or charitable activities, at least once a month (%15+, employed)</t>
  </si>
  <si>
    <t>Share of ministers (%)</t>
  </si>
  <si>
    <t>Share of members of parliament (%)</t>
  </si>
  <si>
    <t>Share of members of regional assemblies (%)</t>
  </si>
  <si>
    <t>Share of board members of central bank (%)</t>
  </si>
  <si>
    <t>Share of board members of research funding organisations (%)</t>
  </si>
  <si>
    <t>Share of board members of publically owned broadcasting organisations (%)</t>
  </si>
  <si>
    <t>Share of members of highest decision making body of the national Olympic sport organisations (%)</t>
  </si>
  <si>
    <t>HEALTH</t>
  </si>
  <si>
    <t>Self-perceived health, good or very good (%)</t>
  </si>
  <si>
    <t>*Life expextancy in absolute value at birth (years)</t>
  </si>
  <si>
    <t>*Healthy life years in absolute value at birth</t>
  </si>
  <si>
    <t>*Population who do not smoke and are not involved in harmful drinking )%, 16+)</t>
  </si>
  <si>
    <t>*Population doing physical activities and/or consuming fruit and vegetables (%, 16+)</t>
  </si>
  <si>
    <t>Population without unmet needs for medical examination (%)</t>
  </si>
  <si>
    <t>Population without unmet needs for dental examination (%)</t>
  </si>
  <si>
    <t>Geom mean</t>
  </si>
  <si>
    <t>"Gaps"</t>
  </si>
  <si>
    <t>Equality</t>
  </si>
  <si>
    <t>equality contributions</t>
  </si>
  <si>
    <t>correction contribution</t>
  </si>
  <si>
    <t>Arith. Mean</t>
  </si>
  <si>
    <t>Geom Mean</t>
  </si>
  <si>
    <t>Geo Mean</t>
  </si>
  <si>
    <t>Geo mean</t>
  </si>
  <si>
    <t>GE</t>
  </si>
  <si>
    <t>Average</t>
  </si>
  <si>
    <t>Duration of working life</t>
  </si>
  <si>
    <t>DWL</t>
  </si>
  <si>
    <t>Seg_w</t>
  </si>
  <si>
    <t>Flexibility</t>
  </si>
  <si>
    <t>Grad</t>
  </si>
  <si>
    <t>Part</t>
  </si>
  <si>
    <t>Seg_E</t>
  </si>
  <si>
    <t>Min</t>
  </si>
  <si>
    <t>Parl</t>
  </si>
  <si>
    <t>Reg</t>
  </si>
  <si>
    <t>Boards</t>
  </si>
  <si>
    <t>Banks</t>
  </si>
  <si>
    <t>Funding</t>
  </si>
  <si>
    <t>Media</t>
  </si>
  <si>
    <t>Sport</t>
  </si>
  <si>
    <t>SelfPerc</t>
  </si>
  <si>
    <t>Life ex</t>
  </si>
  <si>
    <t>Risk</t>
  </si>
  <si>
    <t>Behav</t>
  </si>
  <si>
    <t>Medical</t>
  </si>
  <si>
    <t>Dental</t>
  </si>
  <si>
    <t>Weighting</t>
  </si>
  <si>
    <t>EIGE scores</t>
  </si>
  <si>
    <t>Reconstructed</t>
  </si>
  <si>
    <t>Gender Equality Index</t>
  </si>
  <si>
    <t>Rank</t>
  </si>
  <si>
    <t>POWER</t>
  </si>
  <si>
    <t>..</t>
  </si>
  <si>
    <t>Correlation</t>
  </si>
  <si>
    <t>EIGE</t>
  </si>
  <si>
    <t>without work</t>
  </si>
  <si>
    <t>without money</t>
  </si>
  <si>
    <t>without knowledge</t>
  </si>
  <si>
    <t>without time</t>
  </si>
  <si>
    <t>without power</t>
  </si>
  <si>
    <t>without health</t>
  </si>
  <si>
    <t>recal</t>
  </si>
  <si>
    <t>leverage work</t>
  </si>
  <si>
    <t>leverage money</t>
  </si>
  <si>
    <t>leverage knowledge</t>
  </si>
  <si>
    <t>leverage time</t>
  </si>
  <si>
    <t>leverage power</t>
  </si>
  <si>
    <t>leverage health</t>
  </si>
  <si>
    <t>Mean</t>
  </si>
  <si>
    <t>Effective weight</t>
  </si>
  <si>
    <t>Ability to take an hour or two off during working hours to
take care of personal or family
matters (%,15+ employed)</t>
  </si>
  <si>
    <t>Not-at-risk-of-poverty, t 60 % of median
income (% 16+)</t>
  </si>
  <si>
    <t>Equality max 100</t>
  </si>
  <si>
    <t>CC max 100</t>
  </si>
  <si>
    <t>Average contribution including 10 uncorrected variables</t>
  </si>
  <si>
    <t>Average contribution excluding 10 uncorrected variables</t>
  </si>
  <si>
    <t>Final metric</t>
  </si>
  <si>
    <t>Score Participation</t>
  </si>
  <si>
    <t>Score Segregation and quality of work</t>
  </si>
  <si>
    <t>Overview of percent contribution of the equality component by indicator and country.</t>
  </si>
  <si>
    <t>Correction coefficient formula</t>
  </si>
  <si>
    <t>Calculations follow the EIGE methodology outlined in:</t>
  </si>
  <si>
    <t>2013 EIGE Index report:  https://eige.europa.eu/publications/gender-equality-index-report</t>
  </si>
  <si>
    <t>2017 EIGE Methodological report: https://eige.europa.eu/publications/gender-equality-index-2017-methodological-report</t>
  </si>
  <si>
    <t>Data source:</t>
  </si>
  <si>
    <r>
      <rPr>
        <b/>
        <sz val="10"/>
        <rFont val="Arial"/>
        <family val="2"/>
      </rPr>
      <t>|w/(average w, m)-1|</t>
    </r>
    <r>
      <rPr>
        <sz val="10"/>
        <rFont val="Arial"/>
        <family val="2"/>
      </rPr>
      <t xml:space="preserve"> 
see page 12 in 2017 methodological report</t>
    </r>
  </si>
  <si>
    <r>
      <rPr>
        <b/>
        <sz val="11"/>
        <color rgb="FF000000"/>
        <rFont val="Arial"/>
        <family val="2"/>
      </rPr>
      <t>Work:</t>
    </r>
    <r>
      <rPr>
        <sz val="11"/>
        <color rgb="FF000000"/>
        <rFont val="Arial"/>
        <family val="2"/>
      </rPr>
      <t xml:space="preserve"> Indicator values for women and men in Work domain and calculation of gender gaps.</t>
    </r>
  </si>
  <si>
    <r>
      <rPr>
        <b/>
        <sz val="11"/>
        <color rgb="FF000000"/>
        <rFont val="Arial"/>
        <family val="2"/>
      </rPr>
      <t>Money</t>
    </r>
    <r>
      <rPr>
        <sz val="11"/>
        <color rgb="FF000000"/>
        <rFont val="Arial"/>
        <family val="2"/>
      </rPr>
      <t>: Indicator values for women and men in Money domain and calculation of gender gaps.</t>
    </r>
  </si>
  <si>
    <r>
      <rPr>
        <b/>
        <sz val="11"/>
        <color rgb="FF000000"/>
        <rFont val="Arial"/>
        <family val="2"/>
      </rPr>
      <t xml:space="preserve">Kowledge: </t>
    </r>
    <r>
      <rPr>
        <sz val="11"/>
        <color rgb="FF000000"/>
        <rFont val="Arial"/>
        <family val="2"/>
      </rPr>
      <t>Indicator values for women and men in Knowledge domain and calculation of gender gaps.</t>
    </r>
  </si>
  <si>
    <r>
      <rPr>
        <b/>
        <sz val="11"/>
        <color rgb="FF000000"/>
        <rFont val="Arial"/>
        <family val="2"/>
      </rPr>
      <t>Time:</t>
    </r>
    <r>
      <rPr>
        <sz val="11"/>
        <color rgb="FF000000"/>
        <rFont val="Arial"/>
        <family val="2"/>
      </rPr>
      <t xml:space="preserve"> Indicator values for women and men in Time domain and calculation of gender gaps.</t>
    </r>
  </si>
  <si>
    <r>
      <rPr>
        <b/>
        <sz val="11"/>
        <color rgb="FF000000"/>
        <rFont val="Arial"/>
        <family val="2"/>
      </rPr>
      <t>Power:</t>
    </r>
    <r>
      <rPr>
        <sz val="11"/>
        <color rgb="FF000000"/>
        <rFont val="Arial"/>
        <family val="2"/>
      </rPr>
      <t xml:space="preserve"> Indicator values for women and men in Power domain and calculation of gender gaps.</t>
    </r>
  </si>
  <si>
    <r>
      <rPr>
        <b/>
        <sz val="11"/>
        <color rgb="FF000000"/>
        <rFont val="Arial"/>
        <family val="2"/>
      </rPr>
      <t xml:space="preserve">Health: </t>
    </r>
    <r>
      <rPr>
        <sz val="11"/>
        <color rgb="FF000000"/>
        <rFont val="Arial"/>
        <family val="2"/>
      </rPr>
      <t>Indicator values for women and men in Money domain and calculation of gender gaps.</t>
    </r>
  </si>
  <si>
    <r>
      <rPr>
        <b/>
        <sz val="11"/>
        <color rgb="FF000000"/>
        <rFont val="Arial"/>
        <family val="2"/>
      </rPr>
      <t>Correction coefficients</t>
    </r>
    <r>
      <rPr>
        <sz val="11"/>
        <color rgb="FF000000"/>
        <rFont val="Arial"/>
        <family val="2"/>
      </rPr>
      <t>: Calculation of correction coefficient by indicator and country.</t>
    </r>
  </si>
  <si>
    <r>
      <rPr>
        <b/>
        <sz val="11"/>
        <color rgb="FF000000"/>
        <rFont val="Arial"/>
        <family val="2"/>
      </rPr>
      <t>Contributions rescaled to 100:</t>
    </r>
    <r>
      <rPr>
        <sz val="11"/>
        <color rgb="FF000000"/>
        <rFont val="Arial"/>
        <family val="2"/>
      </rPr>
      <t xml:space="preserve"> Percent contribution of equality and achievement component is rescaled so total does not exceed 100.</t>
    </r>
  </si>
  <si>
    <r>
      <rPr>
        <b/>
        <sz val="11"/>
        <color rgb="FF000000"/>
        <rFont val="Arial"/>
        <family val="2"/>
      </rPr>
      <t>Contribution equality:</t>
    </r>
    <r>
      <rPr>
        <sz val="11"/>
        <color rgb="FF000000"/>
        <rFont val="Arial"/>
        <family val="2"/>
      </rPr>
      <t xml:space="preserve"> Overview of percent contribution of equality component by indicator and country.Calculation of mean contribution, including and excluding uncorrected indicators.</t>
    </r>
  </si>
  <si>
    <r>
      <rPr>
        <b/>
        <sz val="11"/>
        <color rgb="FF000000"/>
        <rFont val="Arial"/>
        <family val="2"/>
      </rPr>
      <t>Effective weight_leverage test:</t>
    </r>
    <r>
      <rPr>
        <sz val="11"/>
        <color rgb="FF000000"/>
        <rFont val="Arial"/>
        <family val="2"/>
      </rPr>
      <t xml:space="preserve"> Leverage test to calculate the effective weight of each domain in final Index score.</t>
    </r>
  </si>
  <si>
    <t>07.09.2021.</t>
  </si>
  <si>
    <r>
      <rPr>
        <b/>
        <sz val="11"/>
        <color rgb="FF000000"/>
        <rFont val="Arial"/>
        <family val="2"/>
      </rPr>
      <t>Final metric_Gap&amp;Correction:</t>
    </r>
    <r>
      <rPr>
        <sz val="11"/>
        <color rgb="FF000000"/>
        <rFont val="Arial"/>
        <family val="2"/>
      </rPr>
      <t xml:space="preserve"> Calculation of final metric; Aggregation on Subdomain, Domain and Index level. Calculation of the percent contributions of the equality and achievement component.</t>
    </r>
  </si>
  <si>
    <t>EIGE website: https://eige.europa.eu/sites/all/modules/custom/eige_gei/app/content/downloads/gender-equality-index-2013-2015-2017-2019-2020.xlsx</t>
  </si>
  <si>
    <r>
      <rPr>
        <b/>
        <sz val="11"/>
        <color rgb="FF000000"/>
        <rFont val="Arial"/>
        <family val="2"/>
      </rPr>
      <t xml:space="preserve">Results_Comparison EIGE score: </t>
    </r>
    <r>
      <rPr>
        <sz val="11"/>
        <color rgb="FF000000"/>
        <rFont val="Arial"/>
        <family val="2"/>
      </rPr>
      <t>Weighting of Domain scores to calculate overall Index score for countries. Comparison of obtained scores with EIGE scores to test success of replication.</t>
    </r>
  </si>
  <si>
    <t>Overview - Reconstruction of the 2020 EIGE index.</t>
  </si>
  <si>
    <t>Excel file contains the following sheets:</t>
  </si>
  <si>
    <t>Supplementary material - "Why call it equality?" revisited: An extended critique of the EIGE Gender Equality Index</t>
  </si>
  <si>
    <t>Caitlin B Schmid, Mark Elliot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</si>
</sst>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"/>
    <numFmt numFmtId="165" formatCode="0.000"/>
    <numFmt numFmtId="166" formatCode="00.0"/>
    <numFmt numFmtId="167" formatCode="0000.0"/>
    <numFmt numFmtId="168" formatCode="0.0000"/>
    <numFmt numFmtId="169" formatCode="0.00000"/>
    <numFmt numFmtId="170" formatCode="000.0"/>
    <numFmt numFmtId="171" formatCode="#,##0.0"/>
    <numFmt numFmtId="172" formatCode="0.00000000000"/>
    <numFmt numFmtId="173" formatCode="0.000000"/>
    <numFmt numFmtId="174" formatCode="0.0000000"/>
  </numFmts>
  <fonts count="37" x14ac:knownFonts="1">
    <font>
      <sz val="11"/>
      <color rgb="FF000000"/>
      <name val="Calibri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Garamond"/>
      <family val="1"/>
    </font>
    <font>
      <i/>
      <sz val="7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Tahoma"/>
      <family val="2"/>
    </font>
    <font>
      <b/>
      <sz val="11"/>
      <color theme="1"/>
      <name val="Arial"/>
      <family val="2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sz val="11"/>
      <color rgb="FFFFFFFF"/>
      <name val="Arial"/>
      <family val="2"/>
    </font>
    <font>
      <sz val="11"/>
      <color rgb="FFFF0000"/>
      <name val="Arial"/>
      <family val="2"/>
    </font>
    <font>
      <sz val="11"/>
      <color theme="7"/>
      <name val="Arial"/>
      <family val="2"/>
    </font>
    <font>
      <b/>
      <sz val="11"/>
      <color rgb="FF00000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</font>
    <font>
      <sz val="6"/>
      <color theme="1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1"/>
      <color theme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FF968C"/>
        <bgColor rgb="FFFF968C"/>
      </patternFill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  <fill>
      <patternFill patternType="solid">
        <fgColor theme="9"/>
        <bgColor theme="9"/>
      </patternFill>
    </fill>
    <fill>
      <patternFill patternType="solid">
        <fgColor rgb="FFFF0000"/>
        <bgColor rgb="FFFF0000"/>
      </patternFill>
    </fill>
    <fill>
      <patternFill patternType="solid">
        <fgColor rgb="FFC8C8C8"/>
        <bgColor rgb="FFC8C8C8"/>
      </patternFill>
    </fill>
    <fill>
      <patternFill patternType="solid">
        <fgColor rgb="FF5B9BD5"/>
        <bgColor rgb="FF5B9BD5"/>
      </patternFill>
    </fill>
    <fill>
      <patternFill patternType="solid">
        <fgColor rgb="FFFFC000"/>
        <bgColor rgb="FFFFC000"/>
      </patternFill>
    </fill>
    <fill>
      <patternFill patternType="solid">
        <fgColor theme="4"/>
        <bgColor theme="4"/>
      </patternFill>
    </fill>
    <fill>
      <patternFill patternType="solid">
        <fgColor rgb="FFF4B083"/>
        <bgColor rgb="FFF4B083"/>
      </patternFill>
    </fill>
    <fill>
      <patternFill patternType="solid">
        <fgColor rgb="FFBDD7EE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8A3CC4"/>
        <bgColor rgb="FF8A3CC4"/>
      </patternFill>
    </fill>
    <fill>
      <patternFill patternType="solid">
        <fgColor rgb="FFB2B2B2"/>
        <bgColor rgb="FFB2B2B2"/>
      </patternFill>
    </fill>
    <fill>
      <patternFill patternType="solid">
        <fgColor rgb="FF2AB2E2"/>
        <bgColor rgb="FF2AB2E2"/>
      </patternFill>
    </fill>
    <fill>
      <patternFill patternType="solid">
        <fgColor rgb="FF92D050"/>
        <bgColor rgb="FF92D050"/>
      </patternFill>
    </fill>
    <fill>
      <patternFill patternType="solid">
        <fgColor rgb="FF548135"/>
        <bgColor rgb="FF548135"/>
      </patternFill>
    </fill>
    <fill>
      <patternFill patternType="solid">
        <fgColor rgb="FF8A3C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AB2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rgb="FFBDD7EE"/>
      </patternFill>
    </fill>
    <fill>
      <patternFill patternType="solid">
        <fgColor theme="0"/>
        <bgColor rgb="FFB4C6E7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68C"/>
      </patternFill>
    </fill>
    <fill>
      <patternFill patternType="solid">
        <fgColor theme="0"/>
        <bgColor rgb="FFC5E0B3"/>
      </patternFill>
    </fill>
    <fill>
      <patternFill patternType="solid">
        <fgColor rgb="FFFF999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7" fillId="0" borderId="8"/>
    <xf numFmtId="0" fontId="31" fillId="0" borderId="8" applyNumberFormat="0" applyFill="0" applyBorder="0" applyAlignment="0" applyProtection="0"/>
  </cellStyleXfs>
  <cellXfs count="402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/>
    <xf numFmtId="0" fontId="7" fillId="0" borderId="0" xfId="0" applyFont="1"/>
    <xf numFmtId="0" fontId="5" fillId="0" borderId="4" xfId="0" applyFont="1" applyBorder="1" applyAlignment="1">
      <alignment horizontal="left" vertical="top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top"/>
    </xf>
    <xf numFmtId="164" fontId="8" fillId="0" borderId="4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2" fillId="0" borderId="4" xfId="0" applyFont="1" applyBorder="1"/>
    <xf numFmtId="0" fontId="14" fillId="0" borderId="4" xfId="0" applyFont="1" applyBorder="1" applyAlignment="1">
      <alignment horizontal="left" vertical="top"/>
    </xf>
    <xf numFmtId="167" fontId="14" fillId="0" borderId="4" xfId="0" applyNumberFormat="1" applyFont="1" applyBorder="1" applyAlignment="1">
      <alignment horizontal="right" vertical="center" wrapText="1"/>
    </xf>
    <xf numFmtId="1" fontId="14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168" fontId="14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top"/>
    </xf>
    <xf numFmtId="1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165" fontId="14" fillId="0" borderId="4" xfId="0" applyNumberFormat="1" applyFont="1" applyBorder="1" applyAlignment="1">
      <alignment horizontal="right" vertical="center" wrapText="1"/>
    </xf>
    <xf numFmtId="166" fontId="3" fillId="0" borderId="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9" fontId="14" fillId="0" borderId="4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top"/>
    </xf>
    <xf numFmtId="0" fontId="17" fillId="0" borderId="0" xfId="0" applyFont="1"/>
    <xf numFmtId="0" fontId="3" fillId="0" borderId="0" xfId="0" applyFont="1"/>
    <xf numFmtId="0" fontId="14" fillId="0" borderId="4" xfId="0" applyFont="1" applyBorder="1" applyAlignment="1">
      <alignment horizontal="center" vertical="top" wrapText="1"/>
    </xf>
    <xf numFmtId="0" fontId="1" fillId="0" borderId="0" xfId="0" applyFont="1"/>
    <xf numFmtId="170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/>
    <xf numFmtId="0" fontId="3" fillId="2" borderId="7" xfId="0" applyFont="1" applyFill="1" applyBorder="1"/>
    <xf numFmtId="0" fontId="3" fillId="3" borderId="7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5" borderId="7" xfId="0" applyFont="1" applyFill="1" applyBorder="1"/>
    <xf numFmtId="0" fontId="3" fillId="6" borderId="7" xfId="0" applyFont="1" applyFill="1" applyBorder="1"/>
    <xf numFmtId="0" fontId="18" fillId="0" borderId="0" xfId="0" applyFont="1"/>
    <xf numFmtId="0" fontId="1" fillId="0" borderId="0" xfId="0" applyFont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4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/>
    </xf>
    <xf numFmtId="0" fontId="3" fillId="10" borderId="4" xfId="0" applyFont="1" applyFill="1" applyBorder="1"/>
    <xf numFmtId="0" fontId="14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top"/>
    </xf>
    <xf numFmtId="0" fontId="14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/>
    </xf>
    <xf numFmtId="0" fontId="3" fillId="11" borderId="4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 vertical="top" wrapText="1"/>
    </xf>
    <xf numFmtId="0" fontId="3" fillId="12" borderId="4" xfId="0" quotePrefix="1" applyFont="1" applyFill="1" applyBorder="1" applyAlignment="1">
      <alignment horizontal="center" vertical="top" wrapText="1"/>
    </xf>
    <xf numFmtId="0" fontId="14" fillId="12" borderId="4" xfId="0" applyFont="1" applyFill="1" applyBorder="1" applyAlignment="1">
      <alignment horizontal="center" vertical="top" wrapText="1"/>
    </xf>
    <xf numFmtId="0" fontId="3" fillId="12" borderId="12" xfId="0" applyFont="1" applyFill="1" applyBorder="1" applyAlignment="1">
      <alignment horizontal="center" vertical="top" wrapText="1"/>
    </xf>
    <xf numFmtId="0" fontId="3" fillId="12" borderId="13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1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3" borderId="4" xfId="0" applyFont="1" applyFill="1" applyBorder="1" applyAlignment="1">
      <alignment vertical="center"/>
    </xf>
    <xf numFmtId="164" fontId="3" fillId="14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4" fillId="13" borderId="4" xfId="0" applyFont="1" applyFill="1" applyBorder="1" applyAlignment="1">
      <alignment vertical="center" wrapText="1"/>
    </xf>
    <xf numFmtId="0" fontId="14" fillId="1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vertical="center"/>
    </xf>
    <xf numFmtId="165" fontId="2" fillId="0" borderId="4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20" fillId="0" borderId="0" xfId="0" applyFont="1"/>
    <xf numFmtId="0" fontId="20" fillId="0" borderId="4" xfId="0" applyFont="1" applyBorder="1"/>
    <xf numFmtId="0" fontId="20" fillId="0" borderId="16" xfId="0" applyFont="1" applyBorder="1"/>
    <xf numFmtId="0" fontId="3" fillId="18" borderId="9" xfId="0" applyFont="1" applyFill="1" applyBorder="1" applyAlignment="1">
      <alignment horizontal="center" vertical="center" wrapText="1"/>
    </xf>
    <xf numFmtId="164" fontId="3" fillId="17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 wrapText="1"/>
    </xf>
    <xf numFmtId="172" fontId="3" fillId="6" borderId="9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3" fillId="18" borderId="9" xfId="0" applyFont="1" applyFill="1" applyBorder="1" applyAlignment="1">
      <alignment horizontal="center"/>
    </xf>
    <xf numFmtId="164" fontId="3" fillId="17" borderId="9" xfId="0" applyNumberFormat="1" applyFont="1" applyFill="1" applyBorder="1" applyAlignment="1">
      <alignment horizontal="center"/>
    </xf>
    <xf numFmtId="164" fontId="3" fillId="19" borderId="9" xfId="0" applyNumberFormat="1" applyFont="1" applyFill="1" applyBorder="1" applyAlignment="1">
      <alignment horizontal="center"/>
    </xf>
    <xf numFmtId="164" fontId="3" fillId="9" borderId="9" xfId="0" applyNumberFormat="1" applyFont="1" applyFill="1" applyBorder="1" applyAlignment="1">
      <alignment horizontal="center"/>
    </xf>
    <xf numFmtId="164" fontId="3" fillId="20" borderId="9" xfId="0" applyNumberFormat="1" applyFont="1" applyFill="1" applyBorder="1" applyAlignment="1">
      <alignment horizontal="center"/>
    </xf>
    <xf numFmtId="164" fontId="3" fillId="21" borderId="9" xfId="0" applyNumberFormat="1" applyFont="1" applyFill="1" applyBorder="1" applyAlignment="1">
      <alignment horizontal="center"/>
    </xf>
    <xf numFmtId="164" fontId="3" fillId="6" borderId="9" xfId="0" applyNumberFormat="1" applyFont="1" applyFill="1" applyBorder="1" applyAlignment="1">
      <alignment horizontal="center"/>
    </xf>
    <xf numFmtId="164" fontId="3" fillId="11" borderId="9" xfId="0" applyNumberFormat="1" applyFont="1" applyFill="1" applyBorder="1" applyAlignment="1">
      <alignment horizontal="center"/>
    </xf>
    <xf numFmtId="165" fontId="3" fillId="0" borderId="4" xfId="0" applyNumberFormat="1" applyFont="1" applyBorder="1"/>
    <xf numFmtId="165" fontId="3" fillId="0" borderId="0" xfId="0" applyNumberFormat="1" applyFont="1"/>
    <xf numFmtId="165" fontId="2" fillId="0" borderId="0" xfId="0" applyNumberFormat="1" applyFont="1"/>
    <xf numFmtId="165" fontId="18" fillId="0" borderId="0" xfId="0" applyNumberFormat="1" applyFont="1"/>
    <xf numFmtId="0" fontId="0" fillId="0" borderId="0" xfId="0"/>
    <xf numFmtId="0" fontId="25" fillId="25" borderId="9" xfId="0" applyFont="1" applyFill="1" applyBorder="1" applyAlignment="1">
      <alignment horizontal="center" vertical="center" wrapText="1"/>
    </xf>
    <xf numFmtId="164" fontId="25" fillId="22" borderId="24" xfId="0" applyNumberFormat="1" applyFont="1" applyFill="1" applyBorder="1" applyAlignment="1">
      <alignment horizontal="center" vertical="center" wrapText="1"/>
    </xf>
    <xf numFmtId="164" fontId="25" fillId="26" borderId="24" xfId="0" applyNumberFormat="1" applyFont="1" applyFill="1" applyBorder="1" applyAlignment="1">
      <alignment horizontal="center" vertical="center" wrapText="1"/>
    </xf>
    <xf numFmtId="0" fontId="25" fillId="27" borderId="24" xfId="0" applyFont="1" applyFill="1" applyBorder="1" applyAlignment="1">
      <alignment horizontal="center" vertical="center" wrapText="1"/>
    </xf>
    <xf numFmtId="0" fontId="25" fillId="28" borderId="24" xfId="0" applyFont="1" applyFill="1" applyBorder="1" applyAlignment="1">
      <alignment horizontal="center" vertical="center" wrapText="1"/>
    </xf>
    <xf numFmtId="0" fontId="25" fillId="29" borderId="24" xfId="0" applyFont="1" applyFill="1" applyBorder="1" applyAlignment="1">
      <alignment horizontal="center" vertical="center" wrapText="1"/>
    </xf>
    <xf numFmtId="0" fontId="25" fillId="30" borderId="24" xfId="0" applyFont="1" applyFill="1" applyBorder="1" applyAlignment="1">
      <alignment horizontal="center" vertical="center" wrapText="1"/>
    </xf>
    <xf numFmtId="172" fontId="25" fillId="24" borderId="24" xfId="0" applyNumberFormat="1" applyFont="1" applyFill="1" applyBorder="1" applyAlignment="1">
      <alignment horizontal="center" vertical="center" wrapText="1"/>
    </xf>
    <xf numFmtId="0" fontId="25" fillId="31" borderId="24" xfId="0" applyFon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/>
    </xf>
    <xf numFmtId="164" fontId="3" fillId="22" borderId="24" xfId="0" applyNumberFormat="1" applyFont="1" applyFill="1" applyBorder="1" applyAlignment="1">
      <alignment horizontal="center"/>
    </xf>
    <xf numFmtId="1" fontId="3" fillId="22" borderId="24" xfId="0" applyNumberFormat="1" applyFont="1" applyFill="1" applyBorder="1" applyAlignment="1">
      <alignment horizontal="center"/>
    </xf>
    <xf numFmtId="2" fontId="3" fillId="26" borderId="24" xfId="0" applyNumberFormat="1" applyFont="1" applyFill="1" applyBorder="1" applyAlignment="1">
      <alignment horizontal="center"/>
    </xf>
    <xf numFmtId="164" fontId="3" fillId="27" borderId="24" xfId="0" applyNumberFormat="1" applyFont="1" applyFill="1" applyBorder="1" applyAlignment="1">
      <alignment horizontal="center"/>
    </xf>
    <xf numFmtId="1" fontId="3" fillId="27" borderId="24" xfId="0" applyNumberFormat="1" applyFont="1" applyFill="1" applyBorder="1" applyAlignment="1">
      <alignment horizontal="center"/>
    </xf>
    <xf numFmtId="164" fontId="3" fillId="28" borderId="24" xfId="0" applyNumberFormat="1" applyFont="1" applyFill="1" applyBorder="1" applyAlignment="1">
      <alignment horizontal="center"/>
    </xf>
    <xf numFmtId="1" fontId="3" fillId="28" borderId="24" xfId="0" applyNumberFormat="1" applyFont="1" applyFill="1" applyBorder="1" applyAlignment="1">
      <alignment horizontal="center"/>
    </xf>
    <xf numFmtId="164" fontId="3" fillId="29" borderId="24" xfId="0" applyNumberFormat="1" applyFont="1" applyFill="1" applyBorder="1" applyAlignment="1">
      <alignment horizontal="center"/>
    </xf>
    <xf numFmtId="1" fontId="3" fillId="29" borderId="24" xfId="0" applyNumberFormat="1" applyFont="1" applyFill="1" applyBorder="1" applyAlignment="1">
      <alignment horizontal="center"/>
    </xf>
    <xf numFmtId="164" fontId="3" fillId="30" borderId="24" xfId="0" applyNumberFormat="1" applyFont="1" applyFill="1" applyBorder="1" applyAlignment="1">
      <alignment horizontal="center"/>
    </xf>
    <xf numFmtId="1" fontId="3" fillId="30" borderId="24" xfId="0" applyNumberFormat="1" applyFont="1" applyFill="1" applyBorder="1" applyAlignment="1">
      <alignment horizontal="center"/>
    </xf>
    <xf numFmtId="164" fontId="3" fillId="24" borderId="24" xfId="0" applyNumberFormat="1" applyFont="1" applyFill="1" applyBorder="1" applyAlignment="1">
      <alignment horizontal="center"/>
    </xf>
    <xf numFmtId="1" fontId="3" fillId="24" borderId="24" xfId="0" applyNumberFormat="1" applyFont="1" applyFill="1" applyBorder="1" applyAlignment="1">
      <alignment horizontal="center"/>
    </xf>
    <xf numFmtId="164" fontId="3" fillId="31" borderId="24" xfId="0" applyNumberFormat="1" applyFont="1" applyFill="1" applyBorder="1" applyAlignment="1">
      <alignment horizontal="center"/>
    </xf>
    <xf numFmtId="1" fontId="3" fillId="31" borderId="24" xfId="0" applyNumberFormat="1" applyFont="1" applyFill="1" applyBorder="1" applyAlignment="1">
      <alignment horizontal="center"/>
    </xf>
    <xf numFmtId="0" fontId="25" fillId="25" borderId="9" xfId="0" applyFont="1" applyFill="1" applyBorder="1" applyAlignment="1">
      <alignment horizontal="center"/>
    </xf>
    <xf numFmtId="164" fontId="25" fillId="22" borderId="24" xfId="0" applyNumberFormat="1" applyFont="1" applyFill="1" applyBorder="1" applyAlignment="1">
      <alignment horizontal="center"/>
    </xf>
    <xf numFmtId="1" fontId="25" fillId="22" borderId="24" xfId="0" applyNumberFormat="1" applyFont="1" applyFill="1" applyBorder="1" applyAlignment="1">
      <alignment horizontal="center"/>
    </xf>
    <xf numFmtId="164" fontId="25" fillId="27" borderId="24" xfId="0" applyNumberFormat="1" applyFont="1" applyFill="1" applyBorder="1" applyAlignment="1">
      <alignment horizontal="center"/>
    </xf>
    <xf numFmtId="1" fontId="25" fillId="27" borderId="24" xfId="0" applyNumberFormat="1" applyFont="1" applyFill="1" applyBorder="1" applyAlignment="1">
      <alignment horizontal="center"/>
    </xf>
    <xf numFmtId="164" fontId="25" fillId="28" borderId="24" xfId="0" applyNumberFormat="1" applyFont="1" applyFill="1" applyBorder="1" applyAlignment="1">
      <alignment horizontal="center"/>
    </xf>
    <xf numFmtId="1" fontId="25" fillId="28" borderId="24" xfId="0" applyNumberFormat="1" applyFont="1" applyFill="1" applyBorder="1" applyAlignment="1">
      <alignment horizontal="center"/>
    </xf>
    <xf numFmtId="164" fontId="25" fillId="29" borderId="24" xfId="0" applyNumberFormat="1" applyFont="1" applyFill="1" applyBorder="1" applyAlignment="1">
      <alignment horizontal="center"/>
    </xf>
    <xf numFmtId="1" fontId="25" fillId="29" borderId="24" xfId="0" applyNumberFormat="1" applyFont="1" applyFill="1" applyBorder="1" applyAlignment="1">
      <alignment horizontal="center"/>
    </xf>
    <xf numFmtId="164" fontId="25" fillId="30" borderId="24" xfId="0" applyNumberFormat="1" applyFont="1" applyFill="1" applyBorder="1" applyAlignment="1">
      <alignment horizontal="center"/>
    </xf>
    <xf numFmtId="1" fontId="25" fillId="30" borderId="24" xfId="0" applyNumberFormat="1" applyFont="1" applyFill="1" applyBorder="1" applyAlignment="1">
      <alignment horizontal="center"/>
    </xf>
    <xf numFmtId="164" fontId="25" fillId="24" borderId="24" xfId="0" applyNumberFormat="1" applyFont="1" applyFill="1" applyBorder="1" applyAlignment="1">
      <alignment horizontal="center"/>
    </xf>
    <xf numFmtId="1" fontId="25" fillId="24" borderId="24" xfId="0" applyNumberFormat="1" applyFont="1" applyFill="1" applyBorder="1" applyAlignment="1">
      <alignment horizontal="center"/>
    </xf>
    <xf numFmtId="164" fontId="25" fillId="31" borderId="24" xfId="0" applyNumberFormat="1" applyFont="1" applyFill="1" applyBorder="1" applyAlignment="1">
      <alignment horizontal="center"/>
    </xf>
    <xf numFmtId="1" fontId="25" fillId="31" borderId="24" xfId="0" applyNumberFormat="1" applyFont="1" applyFill="1" applyBorder="1" applyAlignment="1">
      <alignment horizontal="center"/>
    </xf>
    <xf numFmtId="168" fontId="6" fillId="32" borderId="24" xfId="0" applyNumberFormat="1" applyFont="1" applyFill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169" fontId="25" fillId="0" borderId="8" xfId="0" applyNumberFormat="1" applyFont="1" applyBorder="1" applyAlignment="1">
      <alignment horizontal="center"/>
    </xf>
    <xf numFmtId="165" fontId="25" fillId="0" borderId="8" xfId="0" applyNumberFormat="1" applyFont="1" applyBorder="1" applyAlignment="1">
      <alignment horizontal="center"/>
    </xf>
    <xf numFmtId="164" fontId="0" fillId="0" borderId="0" xfId="0" applyNumberFormat="1"/>
    <xf numFmtId="164" fontId="0" fillId="32" borderId="24" xfId="0" applyNumberFormat="1" applyFill="1" applyBorder="1" applyAlignment="1">
      <alignment horizontal="right"/>
    </xf>
    <xf numFmtId="2" fontId="0" fillId="32" borderId="24" xfId="0" applyNumberFormat="1" applyFill="1" applyBorder="1" applyAlignment="1">
      <alignment horizontal="right"/>
    </xf>
    <xf numFmtId="169" fontId="2" fillId="0" borderId="0" xfId="0" applyNumberFormat="1" applyFont="1"/>
    <xf numFmtId="165" fontId="3" fillId="0" borderId="8" xfId="1" applyNumberFormat="1" applyFont="1" applyAlignment="1">
      <alignment horizontal="center" vertical="top" wrapText="1"/>
    </xf>
    <xf numFmtId="2" fontId="3" fillId="0" borderId="8" xfId="1" applyNumberFormat="1" applyFont="1" applyAlignment="1">
      <alignment horizontal="center" vertical="top" wrapText="1"/>
    </xf>
    <xf numFmtId="0" fontId="3" fillId="0" borderId="8" xfId="1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3" fillId="12" borderId="1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5" fillId="0" borderId="4" xfId="0" applyFont="1" applyBorder="1"/>
    <xf numFmtId="0" fontId="25" fillId="0" borderId="0" xfId="0" applyFont="1"/>
    <xf numFmtId="3" fontId="25" fillId="0" borderId="9" xfId="0" applyNumberFormat="1" applyFont="1" applyBorder="1" applyAlignment="1">
      <alignment horizontal="center"/>
    </xf>
    <xf numFmtId="171" fontId="25" fillId="0" borderId="9" xfId="0" applyNumberFormat="1" applyFont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vertical="center" wrapText="1"/>
    </xf>
    <xf numFmtId="164" fontId="25" fillId="0" borderId="11" xfId="0" applyNumberFormat="1" applyFont="1" applyBorder="1" applyAlignment="1">
      <alignment vertical="center" wrapText="1"/>
    </xf>
    <xf numFmtId="164" fontId="25" fillId="0" borderId="9" xfId="0" applyNumberFormat="1" applyFont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164" fontId="25" fillId="7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165" fontId="25" fillId="0" borderId="9" xfId="0" applyNumberFormat="1" applyFont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168" fontId="25" fillId="0" borderId="9" xfId="0" applyNumberFormat="1" applyFont="1" applyBorder="1" applyAlignment="1">
      <alignment horizontal="center"/>
    </xf>
    <xf numFmtId="169" fontId="25" fillId="0" borderId="9" xfId="0" applyNumberFormat="1" applyFont="1" applyBorder="1" applyAlignment="1">
      <alignment horizontal="center"/>
    </xf>
    <xf numFmtId="174" fontId="25" fillId="0" borderId="9" xfId="0" applyNumberFormat="1" applyFont="1" applyBorder="1" applyAlignment="1">
      <alignment horizontal="center"/>
    </xf>
    <xf numFmtId="173" fontId="25" fillId="0" borderId="9" xfId="0" applyNumberFormat="1" applyFont="1" applyBorder="1" applyAlignment="1">
      <alignment horizontal="center"/>
    </xf>
    <xf numFmtId="0" fontId="3" fillId="0" borderId="8" xfId="0" applyFont="1" applyBorder="1"/>
    <xf numFmtId="0" fontId="2" fillId="0" borderId="8" xfId="0" applyFont="1" applyBorder="1"/>
    <xf numFmtId="2" fontId="26" fillId="0" borderId="4" xfId="0" applyNumberFormat="1" applyFont="1" applyBorder="1"/>
    <xf numFmtId="2" fontId="25" fillId="0" borderId="4" xfId="0" applyNumberFormat="1" applyFont="1" applyBorder="1" applyAlignment="1">
      <alignment horizontal="right" vertical="center" wrapText="1"/>
    </xf>
    <xf numFmtId="2" fontId="25" fillId="0" borderId="4" xfId="0" applyNumberFormat="1" applyFont="1" applyBorder="1" applyAlignment="1">
      <alignment horizontal="center"/>
    </xf>
    <xf numFmtId="2" fontId="25" fillId="0" borderId="4" xfId="0" applyNumberFormat="1" applyFont="1" applyBorder="1"/>
    <xf numFmtId="169" fontId="25" fillId="0" borderId="4" xfId="0" applyNumberFormat="1" applyFont="1" applyBorder="1" applyAlignment="1">
      <alignment horizontal="center"/>
    </xf>
    <xf numFmtId="168" fontId="25" fillId="0" borderId="4" xfId="0" applyNumberFormat="1" applyFont="1" applyBorder="1" applyAlignment="1">
      <alignment horizontal="right" vertical="center" wrapText="1"/>
    </xf>
    <xf numFmtId="2" fontId="26" fillId="0" borderId="4" xfId="0" applyNumberFormat="1" applyFont="1" applyBorder="1" applyAlignment="1">
      <alignment horizontal="right" vertical="center" wrapText="1"/>
    </xf>
    <xf numFmtId="169" fontId="25" fillId="0" borderId="4" xfId="0" applyNumberFormat="1" applyFont="1" applyBorder="1" applyAlignment="1">
      <alignment horizontal="right" vertical="center" wrapText="1"/>
    </xf>
    <xf numFmtId="168" fontId="25" fillId="0" borderId="4" xfId="0" applyNumberFormat="1" applyFont="1" applyBorder="1" applyAlignment="1">
      <alignment horizontal="center"/>
    </xf>
    <xf numFmtId="0" fontId="14" fillId="33" borderId="4" xfId="0" applyFont="1" applyFill="1" applyBorder="1" applyAlignment="1">
      <alignment horizontal="center" vertical="top" wrapText="1"/>
    </xf>
    <xf numFmtId="0" fontId="14" fillId="10" borderId="4" xfId="0" applyFont="1" applyFill="1" applyBorder="1" applyAlignment="1">
      <alignment horizontal="center" vertical="top" wrapText="1"/>
    </xf>
    <xf numFmtId="0" fontId="14" fillId="12" borderId="12" xfId="0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vertical="top" wrapText="1"/>
    </xf>
    <xf numFmtId="0" fontId="2" fillId="0" borderId="0" xfId="0" applyFont="1" applyAlignment="1"/>
    <xf numFmtId="0" fontId="3" fillId="0" borderId="8" xfId="1" applyFont="1"/>
    <xf numFmtId="0" fontId="2" fillId="0" borderId="8" xfId="1" applyFont="1"/>
    <xf numFmtId="0" fontId="3" fillId="0" borderId="8" xfId="1" applyFont="1" applyAlignment="1">
      <alignment wrapText="1"/>
    </xf>
    <xf numFmtId="2" fontId="3" fillId="0" borderId="8" xfId="1" applyNumberFormat="1" applyFont="1"/>
    <xf numFmtId="2" fontId="3" fillId="0" borderId="8" xfId="1" applyNumberFormat="1" applyFont="1" applyAlignment="1">
      <alignment wrapText="1"/>
    </xf>
    <xf numFmtId="2" fontId="3" fillId="0" borderId="8" xfId="1" applyNumberFormat="1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5" fillId="35" borderId="4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36" borderId="0" xfId="0" applyFont="1" applyFill="1" applyAlignment="1">
      <alignment horizontal="left" vertical="center" wrapText="1"/>
    </xf>
    <xf numFmtId="0" fontId="14" fillId="23" borderId="0" xfId="0" applyFont="1" applyFill="1" applyAlignment="1">
      <alignment horizontal="left" vertical="center" wrapText="1"/>
    </xf>
    <xf numFmtId="0" fontId="14" fillId="37" borderId="0" xfId="0" applyFont="1" applyFill="1" applyAlignment="1">
      <alignment horizontal="left" vertical="center" wrapText="1"/>
    </xf>
    <xf numFmtId="0" fontId="2" fillId="24" borderId="0" xfId="0" applyFont="1" applyFill="1" applyAlignment="1"/>
    <xf numFmtId="0" fontId="2" fillId="31" borderId="0" xfId="0" applyFont="1" applyFill="1" applyAlignment="1"/>
    <xf numFmtId="0" fontId="5" fillId="35" borderId="12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14" fillId="36" borderId="12" xfId="0" applyFont="1" applyFill="1" applyBorder="1" applyAlignment="1">
      <alignment vertical="center" wrapText="1"/>
    </xf>
    <xf numFmtId="0" fontId="14" fillId="36" borderId="15" xfId="0" applyFont="1" applyFill="1" applyBorder="1" applyAlignment="1">
      <alignment vertical="center" wrapText="1"/>
    </xf>
    <xf numFmtId="0" fontId="14" fillId="23" borderId="15" xfId="0" applyFont="1" applyFill="1" applyBorder="1" applyAlignment="1">
      <alignment vertical="center" wrapText="1"/>
    </xf>
    <xf numFmtId="0" fontId="14" fillId="23" borderId="13" xfId="0" applyFont="1" applyFill="1" applyBorder="1" applyAlignment="1">
      <alignment vertical="center" wrapText="1"/>
    </xf>
    <xf numFmtId="0" fontId="14" fillId="23" borderId="12" xfId="0" applyFont="1" applyFill="1" applyBorder="1" applyAlignment="1">
      <alignment vertical="center" wrapText="1"/>
    </xf>
    <xf numFmtId="0" fontId="14" fillId="24" borderId="13" xfId="0" applyFont="1" applyFill="1" applyBorder="1" applyAlignment="1">
      <alignment vertical="center" wrapText="1"/>
    </xf>
    <xf numFmtId="0" fontId="14" fillId="24" borderId="12" xfId="0" applyFont="1" applyFill="1" applyBorder="1" applyAlignment="1">
      <alignment vertical="center" wrapText="1"/>
    </xf>
    <xf numFmtId="0" fontId="14" fillId="24" borderId="15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2" borderId="15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2" fillId="11" borderId="13" xfId="0" applyFont="1" applyFill="1" applyBorder="1"/>
    <xf numFmtId="0" fontId="3" fillId="34" borderId="21" xfId="0" applyFont="1" applyFill="1" applyBorder="1" applyAlignment="1">
      <alignment vertical="top" wrapText="1"/>
    </xf>
    <xf numFmtId="0" fontId="14" fillId="4" borderId="22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left" vertical="top" wrapText="1"/>
    </xf>
    <xf numFmtId="0" fontId="14" fillId="6" borderId="22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4" fillId="14" borderId="12" xfId="0" applyFont="1" applyFill="1" applyBorder="1" applyAlignment="1">
      <alignment vertical="center" wrapText="1"/>
    </xf>
    <xf numFmtId="0" fontId="14" fillId="0" borderId="24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22" fillId="0" borderId="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/>
    </xf>
    <xf numFmtId="0" fontId="2" fillId="38" borderId="0" xfId="0" applyFont="1" applyFill="1" applyAlignment="1"/>
    <xf numFmtId="2" fontId="25" fillId="38" borderId="4" xfId="0" applyNumberFormat="1" applyFont="1" applyFill="1" applyBorder="1"/>
    <xf numFmtId="2" fontId="26" fillId="38" borderId="4" xfId="0" applyNumberFormat="1" applyFont="1" applyFill="1" applyBorder="1"/>
    <xf numFmtId="2" fontId="26" fillId="38" borderId="4" xfId="0" applyNumberFormat="1" applyFont="1" applyFill="1" applyBorder="1" applyAlignment="1">
      <alignment horizontal="right" vertical="center" wrapText="1"/>
    </xf>
    <xf numFmtId="173" fontId="25" fillId="38" borderId="4" xfId="0" applyNumberFormat="1" applyFont="1" applyFill="1" applyBorder="1"/>
    <xf numFmtId="2" fontId="25" fillId="39" borderId="4" xfId="0" applyNumberFormat="1" applyFont="1" applyFill="1" applyBorder="1"/>
    <xf numFmtId="2" fontId="25" fillId="40" borderId="4" xfId="0" applyNumberFormat="1" applyFont="1" applyFill="1" applyBorder="1"/>
    <xf numFmtId="165" fontId="25" fillId="38" borderId="4" xfId="0" applyNumberFormat="1" applyFont="1" applyFill="1" applyBorder="1"/>
    <xf numFmtId="168" fontId="25" fillId="38" borderId="4" xfId="0" applyNumberFormat="1" applyFont="1" applyFill="1" applyBorder="1"/>
    <xf numFmtId="169" fontId="25" fillId="38" borderId="4" xfId="0" applyNumberFormat="1" applyFont="1" applyFill="1" applyBorder="1"/>
    <xf numFmtId="0" fontId="25" fillId="0" borderId="0" xfId="0" applyFont="1" applyAlignment="1"/>
    <xf numFmtId="2" fontId="25" fillId="38" borderId="22" xfId="0" applyNumberFormat="1" applyFont="1" applyFill="1" applyBorder="1"/>
    <xf numFmtId="0" fontId="20" fillId="0" borderId="0" xfId="0" applyFont="1" applyAlignment="1"/>
    <xf numFmtId="0" fontId="3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14" fillId="0" borderId="12" xfId="0" applyFont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3" fillId="0" borderId="0" xfId="0" applyFont="1" applyFill="1"/>
    <xf numFmtId="2" fontId="3" fillId="0" borderId="0" xfId="0" applyNumberFormat="1" applyFont="1" applyFill="1"/>
    <xf numFmtId="2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center" vertical="top" wrapText="1"/>
    </xf>
    <xf numFmtId="2" fontId="2" fillId="0" borderId="0" xfId="0" applyNumberFormat="1" applyFont="1" applyAlignment="1"/>
    <xf numFmtId="0" fontId="3" fillId="0" borderId="25" xfId="0" applyFont="1" applyFill="1" applyBorder="1"/>
    <xf numFmtId="2" fontId="3" fillId="0" borderId="25" xfId="0" applyNumberFormat="1" applyFont="1" applyFill="1" applyBorder="1"/>
    <xf numFmtId="0" fontId="2" fillId="0" borderId="0" xfId="0" applyFont="1" applyFill="1" applyAlignment="1"/>
    <xf numFmtId="1" fontId="3" fillId="16" borderId="8" xfId="0" applyNumberFormat="1" applyFont="1" applyFill="1" applyBorder="1" applyAlignment="1">
      <alignment wrapText="1"/>
    </xf>
    <xf numFmtId="1" fontId="3" fillId="16" borderId="8" xfId="0" applyNumberFormat="1" applyFont="1" applyFill="1" applyBorder="1"/>
    <xf numFmtId="1" fontId="3" fillId="0" borderId="25" xfId="0" applyNumberFormat="1" applyFont="1" applyFill="1" applyBorder="1"/>
    <xf numFmtId="0" fontId="14" fillId="24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2" fillId="0" borderId="0" xfId="0" applyFont="1" applyAlignment="1">
      <alignment horizontal="left" vertical="top"/>
    </xf>
    <xf numFmtId="0" fontId="8" fillId="0" borderId="5" xfId="0" applyFont="1" applyBorder="1" applyAlignment="1">
      <alignment wrapText="1"/>
    </xf>
    <xf numFmtId="9" fontId="2" fillId="0" borderId="0" xfId="0" applyNumberFormat="1" applyFont="1"/>
    <xf numFmtId="0" fontId="34" fillId="0" borderId="31" xfId="0" applyFont="1" applyBorder="1" applyAlignment="1"/>
    <xf numFmtId="0" fontId="35" fillId="0" borderId="25" xfId="0" applyFont="1" applyBorder="1" applyAlignment="1"/>
    <xf numFmtId="0" fontId="2" fillId="0" borderId="25" xfId="0" applyFont="1" applyBorder="1" applyAlignment="1"/>
    <xf numFmtId="0" fontId="2" fillId="0" borderId="32" xfId="0" applyFont="1" applyBorder="1" applyAlignment="1"/>
    <xf numFmtId="0" fontId="2" fillId="0" borderId="33" xfId="0" applyFont="1" applyBorder="1" applyAlignment="1"/>
    <xf numFmtId="0" fontId="2" fillId="0" borderId="8" xfId="0" applyFont="1" applyBorder="1" applyAlignment="1"/>
    <xf numFmtId="0" fontId="2" fillId="0" borderId="34" xfId="0" applyFont="1" applyBorder="1" applyAlignment="1"/>
    <xf numFmtId="0" fontId="36" fillId="0" borderId="33" xfId="2" applyFont="1" applyBorder="1" applyAlignment="1">
      <alignment horizontal="center" vertical="center"/>
    </xf>
    <xf numFmtId="0" fontId="36" fillId="0" borderId="33" xfId="2" applyFont="1" applyBorder="1" applyAlignment="1">
      <alignment horizontal="center"/>
    </xf>
    <xf numFmtId="0" fontId="36" fillId="0" borderId="35" xfId="2" applyFont="1" applyBorder="1" applyAlignment="1">
      <alignment horizontal="center"/>
    </xf>
    <xf numFmtId="0" fontId="2" fillId="0" borderId="28" xfId="0" applyFont="1" applyBorder="1" applyAlignment="1"/>
    <xf numFmtId="0" fontId="2" fillId="0" borderId="36" xfId="0" applyFont="1" applyBorder="1" applyAlignment="1"/>
    <xf numFmtId="0" fontId="35" fillId="0" borderId="8" xfId="0" applyFont="1" applyBorder="1" applyAlignment="1"/>
    <xf numFmtId="0" fontId="36" fillId="0" borderId="8" xfId="2" applyFont="1" applyAlignment="1"/>
    <xf numFmtId="0" fontId="36" fillId="0" borderId="8" xfId="2" applyFont="1" applyAlignment="1">
      <alignment horizontal="left" vertical="top"/>
    </xf>
    <xf numFmtId="0" fontId="34" fillId="0" borderId="33" xfId="0" applyFont="1" applyBorder="1" applyAlignment="1"/>
    <xf numFmtId="0" fontId="2" fillId="0" borderId="0" xfId="0" applyFont="1" applyAlignment="1"/>
    <xf numFmtId="0" fontId="20" fillId="0" borderId="0" xfId="0" applyFont="1" applyAlignment="1">
      <alignment horizontal="left" vertical="top" wrapText="1"/>
    </xf>
    <xf numFmtId="0" fontId="5" fillId="35" borderId="1" xfId="0" applyFont="1" applyFill="1" applyBorder="1" applyAlignment="1">
      <alignment horizontal="left" vertical="top" wrapText="1"/>
    </xf>
    <xf numFmtId="0" fontId="25" fillId="35" borderId="2" xfId="0" applyFont="1" applyFill="1" applyBorder="1"/>
    <xf numFmtId="0" fontId="25" fillId="35" borderId="3" xfId="0" applyFont="1" applyFill="1" applyBorder="1"/>
    <xf numFmtId="0" fontId="5" fillId="3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35" borderId="1" xfId="0" applyFont="1" applyFill="1" applyBorder="1" applyAlignment="1">
      <alignment horizontal="left" vertical="center" wrapText="1"/>
    </xf>
    <xf numFmtId="0" fontId="5" fillId="35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4" fillId="36" borderId="1" xfId="0" applyFont="1" applyFill="1" applyBorder="1" applyAlignment="1">
      <alignment horizontal="left" vertical="center" wrapText="1"/>
    </xf>
    <xf numFmtId="0" fontId="25" fillId="36" borderId="2" xfId="0" applyFont="1" applyFill="1" applyBorder="1"/>
    <xf numFmtId="0" fontId="25" fillId="36" borderId="3" xfId="0" applyFont="1" applyFill="1" applyBorder="1"/>
    <xf numFmtId="0" fontId="14" fillId="36" borderId="1" xfId="0" applyFont="1" applyFill="1" applyBorder="1" applyAlignment="1">
      <alignment horizontal="center" vertical="center" wrapText="1"/>
    </xf>
    <xf numFmtId="0" fontId="14" fillId="23" borderId="1" xfId="0" applyFont="1" applyFill="1" applyBorder="1" applyAlignment="1">
      <alignment horizontal="right" vertical="center" wrapText="1"/>
    </xf>
    <xf numFmtId="0" fontId="25" fillId="23" borderId="2" xfId="0" applyFont="1" applyFill="1" applyBorder="1"/>
    <xf numFmtId="0" fontId="25" fillId="23" borderId="3" xfId="0" applyFont="1" applyFill="1" applyBorder="1"/>
    <xf numFmtId="0" fontId="14" fillId="23" borderId="1" xfId="0" applyFont="1" applyFill="1" applyBorder="1" applyAlignment="1">
      <alignment horizontal="left" vertical="center" wrapText="1"/>
    </xf>
    <xf numFmtId="0" fontId="14" fillId="41" borderId="1" xfId="0" applyFont="1" applyFill="1" applyBorder="1" applyAlignment="1">
      <alignment horizontal="center" vertical="center" wrapText="1"/>
    </xf>
    <xf numFmtId="0" fontId="25" fillId="41" borderId="2" xfId="0" applyFont="1" applyFill="1" applyBorder="1"/>
    <xf numFmtId="0" fontId="25" fillId="41" borderId="3" xfId="0" applyFont="1" applyFill="1" applyBorder="1"/>
    <xf numFmtId="0" fontId="14" fillId="41" borderId="1" xfId="0" applyFont="1" applyFill="1" applyBorder="1" applyAlignment="1">
      <alignment horizontal="right" vertical="center" wrapText="1"/>
    </xf>
    <xf numFmtId="0" fontId="14" fillId="41" borderId="1" xfId="0" applyFont="1" applyFill="1" applyBorder="1" applyAlignment="1">
      <alignment horizontal="left" vertical="center" wrapText="1"/>
    </xf>
    <xf numFmtId="0" fontId="14" fillId="41" borderId="1" xfId="0" applyFont="1" applyFill="1" applyBorder="1" applyAlignment="1">
      <alignment horizontal="center" vertical="top" wrapText="1"/>
    </xf>
    <xf numFmtId="0" fontId="14" fillId="24" borderId="1" xfId="0" applyFont="1" applyFill="1" applyBorder="1" applyAlignment="1">
      <alignment horizontal="center" vertical="top" wrapText="1"/>
    </xf>
    <xf numFmtId="0" fontId="25" fillId="24" borderId="2" xfId="0" applyFont="1" applyFill="1" applyBorder="1"/>
    <xf numFmtId="0" fontId="25" fillId="24" borderId="3" xfId="0" applyFont="1" applyFill="1" applyBorder="1"/>
    <xf numFmtId="0" fontId="14" fillId="24" borderId="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31" borderId="1" xfId="0" applyFont="1" applyFill="1" applyBorder="1" applyAlignment="1">
      <alignment horizontal="center" vertical="center" wrapText="1"/>
    </xf>
    <xf numFmtId="0" fontId="6" fillId="31" borderId="2" xfId="0" applyFont="1" applyFill="1" applyBorder="1"/>
    <xf numFmtId="0" fontId="6" fillId="31" borderId="3" xfId="0" applyFont="1" applyFill="1" applyBorder="1"/>
    <xf numFmtId="0" fontId="14" fillId="31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6" fillId="0" borderId="5" xfId="0" applyFont="1" applyBorder="1" applyAlignment="1"/>
    <xf numFmtId="0" fontId="2" fillId="0" borderId="8" xfId="0" applyFont="1" applyBorder="1" applyAlignment="1">
      <alignment horizontal="center"/>
    </xf>
    <xf numFmtId="0" fontId="0" fillId="0" borderId="8" xfId="0" applyFont="1" applyBorder="1" applyAlignment="1"/>
    <xf numFmtId="0" fontId="3" fillId="12" borderId="15" xfId="0" applyFont="1" applyFill="1" applyBorder="1" applyAlignment="1">
      <alignment horizontal="center" vertical="top" wrapText="1"/>
    </xf>
    <xf numFmtId="0" fontId="25" fillId="0" borderId="15" xfId="0" applyFont="1" applyBorder="1" applyAlignment="1"/>
    <xf numFmtId="0" fontId="25" fillId="0" borderId="13" xfId="0" applyFont="1" applyBorder="1" applyAlignment="1"/>
    <xf numFmtId="0" fontId="14" fillId="6" borderId="6" xfId="0" applyFont="1" applyFill="1" applyBorder="1" applyAlignment="1">
      <alignment horizontal="center" vertical="center"/>
    </xf>
    <xf numFmtId="0" fontId="25" fillId="0" borderId="21" xfId="0" applyFont="1" applyBorder="1"/>
    <xf numFmtId="0" fontId="14" fillId="11" borderId="19" xfId="0" applyFont="1" applyFill="1" applyBorder="1" applyAlignment="1">
      <alignment horizontal="center" vertical="center" wrapText="1"/>
    </xf>
    <xf numFmtId="0" fontId="25" fillId="0" borderId="23" xfId="0" applyFont="1" applyBorder="1"/>
    <xf numFmtId="164" fontId="14" fillId="17" borderId="17" xfId="0" applyNumberFormat="1" applyFont="1" applyFill="1" applyBorder="1" applyAlignment="1">
      <alignment horizontal="center" vertical="center" wrapText="1"/>
    </xf>
    <xf numFmtId="0" fontId="25" fillId="0" borderId="20" xfId="0" applyFont="1" applyBorder="1"/>
    <xf numFmtId="0" fontId="20" fillId="8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0" fontId="25" fillId="0" borderId="22" xfId="0" applyFont="1" applyBorder="1"/>
    <xf numFmtId="0" fontId="14" fillId="2" borderId="1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14" fillId="31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14" fillId="37" borderId="24" xfId="0" applyFont="1" applyFill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11">
    <dxf>
      <font>
        <color rgb="FFFFFF00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89535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89535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0"/>
          <a:ext cx="895350" cy="5334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89535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0"/>
          <a:ext cx="895350" cy="5334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89535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0"/>
          <a:ext cx="895350" cy="5334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895350" cy="5334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0"/>
          <a:ext cx="895350" cy="5334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0</xdr:rowOff>
    </xdr:from>
    <xdr:ext cx="89535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0"/>
          <a:ext cx="895350" cy="5334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0</xdr:row>
      <xdr:rowOff>9525</xdr:rowOff>
    </xdr:from>
    <xdr:ext cx="3514725" cy="6096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0</xdr:row>
      <xdr:rowOff>9525</xdr:rowOff>
    </xdr:from>
    <xdr:ext cx="3514725" cy="6096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43125" y="9525"/>
          <a:ext cx="3514725" cy="609600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0</xdr:row>
      <xdr:rowOff>0</xdr:rowOff>
    </xdr:from>
    <xdr:ext cx="3009900" cy="3333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50" y="0"/>
          <a:ext cx="3009900" cy="3333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/Desktop/PhD%20Admin/Work%20in%20Progress/Article%202/Final%20data%20for%20submission/2015_Contribution%20Rescaled_EIGE%20Index%202017%20-%202015%20Data_20.04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Work"/>
      <sheetName val="Money"/>
      <sheetName val="Knowledge"/>
      <sheetName val="Time"/>
      <sheetName val="Power"/>
      <sheetName val="Health"/>
      <sheetName val="Correction coefficients"/>
      <sheetName val="Final metric_Gap&amp;Correction"/>
      <sheetName val="Results_Comparison EIGE score"/>
      <sheetName val="Contributions rescaled to 100"/>
      <sheetName val="Contribution equality"/>
      <sheetName val="Effective weight_leverage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H7" t="str">
            <v>correction contribution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ige.europa.eu/sites/all/modules/custom/eige_gei/app/content/downloads/gender-equality-index-2013-2015-2017-2019-2020.xlsx" TargetMode="External"/><Relationship Id="rId2" Type="http://schemas.openxmlformats.org/officeDocument/2006/relationships/hyperlink" Target="https://eige.europa.eu/publications/gender-equality-index-2017-methodological-report" TargetMode="External"/><Relationship Id="rId1" Type="http://schemas.openxmlformats.org/officeDocument/2006/relationships/hyperlink" Target="https://eige.europa.eu/publications/gender-equality-index-report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workbookViewId="0">
      <selection activeCell="A29" sqref="A29"/>
    </sheetView>
  </sheetViews>
  <sheetFormatPr baseColWidth="10" defaultColWidth="9.1640625" defaultRowHeight="14" x14ac:dyDescent="0.15"/>
  <cols>
    <col min="1" max="16384" width="9.1640625" style="218"/>
  </cols>
  <sheetData>
    <row r="1" spans="1:21" ht="18.75" customHeight="1" x14ac:dyDescent="0.15">
      <c r="A1" s="336" t="s">
        <v>283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</row>
    <row r="3" spans="1:21" ht="16" x14ac:dyDescent="0.2">
      <c r="A3" s="319" t="s">
        <v>281</v>
      </c>
      <c r="B3" s="320"/>
      <c r="C3" s="320"/>
      <c r="D3" s="320"/>
      <c r="E3" s="320"/>
      <c r="F3" s="320"/>
      <c r="G3" s="320"/>
      <c r="H3" s="320"/>
      <c r="I3" s="320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2"/>
    </row>
    <row r="4" spans="1:21" ht="16" x14ac:dyDescent="0.2">
      <c r="A4" s="334"/>
      <c r="B4" s="331"/>
      <c r="C4" s="331"/>
      <c r="D4" s="331"/>
      <c r="E4" s="331"/>
      <c r="F4" s="331"/>
      <c r="G4" s="331"/>
      <c r="H4" s="331"/>
      <c r="I4" s="331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5"/>
    </row>
    <row r="5" spans="1:21" ht="16" x14ac:dyDescent="0.2">
      <c r="A5" s="323" t="s">
        <v>282</v>
      </c>
      <c r="B5" s="331"/>
      <c r="C5" s="331"/>
      <c r="D5" s="331"/>
      <c r="E5" s="331"/>
      <c r="F5" s="331"/>
      <c r="G5" s="331"/>
      <c r="H5" s="331"/>
      <c r="I5" s="331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5"/>
    </row>
    <row r="6" spans="1:21" x14ac:dyDescent="0.15">
      <c r="A6" s="323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5"/>
    </row>
    <row r="7" spans="1:21" x14ac:dyDescent="0.15">
      <c r="A7" s="326">
        <v>1</v>
      </c>
      <c r="B7" s="324" t="s">
        <v>267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5"/>
    </row>
    <row r="8" spans="1:21" x14ac:dyDescent="0.15">
      <c r="A8" s="327">
        <v>2</v>
      </c>
      <c r="B8" s="324" t="s">
        <v>268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5"/>
    </row>
    <row r="9" spans="1:21" x14ac:dyDescent="0.15">
      <c r="A9" s="327">
        <v>3</v>
      </c>
      <c r="B9" s="324" t="s">
        <v>269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5"/>
    </row>
    <row r="10" spans="1:21" x14ac:dyDescent="0.15">
      <c r="A10" s="327">
        <v>4</v>
      </c>
      <c r="B10" s="324" t="s">
        <v>270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5"/>
    </row>
    <row r="11" spans="1:21" x14ac:dyDescent="0.15">
      <c r="A11" s="326">
        <v>5</v>
      </c>
      <c r="B11" s="324" t="s">
        <v>271</v>
      </c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5"/>
    </row>
    <row r="12" spans="1:21" x14ac:dyDescent="0.15">
      <c r="A12" s="327">
        <v>6</v>
      </c>
      <c r="B12" s="324" t="s">
        <v>272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5"/>
    </row>
    <row r="13" spans="1:21" x14ac:dyDescent="0.15">
      <c r="A13" s="327">
        <v>7</v>
      </c>
      <c r="B13" s="324" t="s">
        <v>273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</row>
    <row r="14" spans="1:21" x14ac:dyDescent="0.15">
      <c r="A14" s="327">
        <v>8</v>
      </c>
      <c r="B14" s="324" t="s">
        <v>278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5"/>
    </row>
    <row r="15" spans="1:21" x14ac:dyDescent="0.15">
      <c r="A15" s="326">
        <v>9</v>
      </c>
      <c r="B15" s="324" t="s">
        <v>280</v>
      </c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5"/>
    </row>
    <row r="16" spans="1:21" x14ac:dyDescent="0.15">
      <c r="A16" s="326">
        <v>10</v>
      </c>
      <c r="B16" s="324" t="s">
        <v>274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5"/>
    </row>
    <row r="17" spans="1:21" ht="14.25" customHeight="1" x14ac:dyDescent="0.15">
      <c r="A17" s="327">
        <v>11</v>
      </c>
      <c r="B17" s="324" t="s">
        <v>275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5"/>
    </row>
    <row r="18" spans="1:21" x14ac:dyDescent="0.15">
      <c r="A18" s="328">
        <v>12</v>
      </c>
      <c r="B18" s="329" t="s">
        <v>276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30"/>
    </row>
    <row r="20" spans="1:21" x14ac:dyDescent="0.15">
      <c r="A20" s="296" t="s">
        <v>262</v>
      </c>
    </row>
    <row r="21" spans="1:21" x14ac:dyDescent="0.15">
      <c r="A21" s="332" t="s">
        <v>263</v>
      </c>
    </row>
    <row r="22" spans="1:21" x14ac:dyDescent="0.15">
      <c r="A22" s="332" t="s">
        <v>264</v>
      </c>
    </row>
    <row r="24" spans="1:21" x14ac:dyDescent="0.15">
      <c r="A24" s="296" t="s">
        <v>265</v>
      </c>
    </row>
    <row r="25" spans="1:21" x14ac:dyDescent="0.15">
      <c r="A25" s="333" t="s">
        <v>279</v>
      </c>
    </row>
    <row r="28" spans="1:21" x14ac:dyDescent="0.15">
      <c r="A28" s="218" t="s">
        <v>277</v>
      </c>
    </row>
    <row r="29" spans="1:21" x14ac:dyDescent="0.15">
      <c r="A29" s="335" t="s">
        <v>284</v>
      </c>
    </row>
  </sheetData>
  <mergeCells count="1">
    <mergeCell ref="A1:U1"/>
  </mergeCells>
  <hyperlinks>
    <hyperlink ref="A7" location="Work!A1" display="Work!A1" xr:uid="{00000000-0004-0000-0000-000000000000}"/>
    <hyperlink ref="A8" location="Money!A1" display="Money!A1" xr:uid="{00000000-0004-0000-0000-000001000000}"/>
    <hyperlink ref="A9" location="Knowledge!A1" display="Knowledge!A1" xr:uid="{00000000-0004-0000-0000-000002000000}"/>
    <hyperlink ref="A10" location="Time!A1" display="Time!A1" xr:uid="{00000000-0004-0000-0000-000003000000}"/>
    <hyperlink ref="A11" location="Power!A1" display="Power!A1" xr:uid="{00000000-0004-0000-0000-000004000000}"/>
    <hyperlink ref="A12" location="Health!A1" display="Health!A1" xr:uid="{00000000-0004-0000-0000-000005000000}"/>
    <hyperlink ref="A13" location="'Correction coefficients'!A1" display="'Correction coefficients'!A1" xr:uid="{00000000-0004-0000-0000-000006000000}"/>
    <hyperlink ref="A14" location="'Final metric_Gap&amp;Correction'!A1" display="'Final metric_Gap&amp;Correction'!A1" xr:uid="{00000000-0004-0000-0000-000007000000}"/>
    <hyperlink ref="A15" location="'Results_Comparison EIGE score'!A1" display="'Results_Comparison EIGE score'!A1" xr:uid="{00000000-0004-0000-0000-000008000000}"/>
    <hyperlink ref="A16" location="'Contributions rescaled to 100'!A1" display="'Contributions rescaled to 100'!A1" xr:uid="{00000000-0004-0000-0000-000009000000}"/>
    <hyperlink ref="A17" location="'Contribution equality'!A1" display="'Contribution equality'!A1" xr:uid="{00000000-0004-0000-0000-00000A000000}"/>
    <hyperlink ref="A18" location="'Effective weight_leverage test'!A1" display="'Effective weight_leverage test'!A1" xr:uid="{00000000-0004-0000-0000-00000B000000}"/>
    <hyperlink ref="A21" r:id="rId1" xr:uid="{00000000-0004-0000-0000-00000C000000}"/>
    <hyperlink ref="A22" r:id="rId2" xr:uid="{00000000-0004-0000-0000-00000D000000}"/>
    <hyperlink ref="A25" r:id="rId3" xr:uid="{00000000-0004-0000-0000-00000E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tabSelected="1" workbookViewId="0">
      <selection sqref="A1:XFD1048576"/>
    </sheetView>
  </sheetViews>
  <sheetFormatPr baseColWidth="10" defaultColWidth="14.5" defaultRowHeight="15" customHeight="1" x14ac:dyDescent="0.15"/>
  <cols>
    <col min="1" max="15" width="10.83203125" style="218" customWidth="1"/>
    <col min="16" max="16" width="12.1640625" style="218" customWidth="1"/>
    <col min="17" max="26" width="10.83203125" style="218" customWidth="1"/>
    <col min="27" max="16384" width="14.5" style="218"/>
  </cols>
  <sheetData>
    <row r="1" spans="1:26" ht="13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40" t="s">
        <v>227</v>
      </c>
      <c r="N1" s="40">
        <v>0.19329342002675201</v>
      </c>
      <c r="O1" s="40">
        <v>0.154066793988684</v>
      </c>
      <c r="P1" s="40">
        <v>0.21667632311180801</v>
      </c>
      <c r="Q1" s="40">
        <v>0.14589100376958999</v>
      </c>
      <c r="R1" s="40">
        <v>0.19095441442601299</v>
      </c>
      <c r="S1" s="40">
        <v>9.9118044677152795E-2</v>
      </c>
      <c r="T1" s="3"/>
      <c r="U1" s="3"/>
      <c r="V1" s="3"/>
      <c r="W1" s="3"/>
      <c r="X1" s="3"/>
      <c r="Y1" s="3"/>
      <c r="Z1" s="3"/>
    </row>
    <row r="2" spans="1:26" ht="13.5" customHeight="1" x14ac:dyDescent="0.15">
      <c r="A2" s="103" t="s">
        <v>228</v>
      </c>
      <c r="B2" s="3"/>
      <c r="C2" s="3"/>
      <c r="D2" s="3"/>
      <c r="E2" s="3"/>
      <c r="F2" s="3"/>
      <c r="G2" s="3"/>
      <c r="H2" s="3"/>
      <c r="I2" s="3"/>
      <c r="J2" s="3"/>
      <c r="K2" s="104" t="s">
        <v>229</v>
      </c>
      <c r="L2" s="105"/>
      <c r="M2" s="385" t="s">
        <v>230</v>
      </c>
      <c r="N2" s="387" t="s">
        <v>155</v>
      </c>
      <c r="O2" s="388" t="s">
        <v>156</v>
      </c>
      <c r="P2" s="389" t="s">
        <v>157</v>
      </c>
      <c r="Q2" s="391" t="s">
        <v>175</v>
      </c>
      <c r="R2" s="381" t="s">
        <v>106</v>
      </c>
      <c r="S2" s="383" t="s">
        <v>187</v>
      </c>
      <c r="T2" s="3"/>
      <c r="U2" s="3"/>
      <c r="V2" s="3"/>
      <c r="W2" s="3"/>
      <c r="X2" s="3"/>
      <c r="Y2" s="3"/>
      <c r="Z2" s="3"/>
    </row>
    <row r="3" spans="1:26" ht="13.5" customHeight="1" x14ac:dyDescent="0.15">
      <c r="A3" s="106" t="s">
        <v>73</v>
      </c>
      <c r="B3" s="106" t="s">
        <v>231</v>
      </c>
      <c r="C3" s="107" t="s">
        <v>230</v>
      </c>
      <c r="D3" s="108" t="s">
        <v>155</v>
      </c>
      <c r="E3" s="109" t="s">
        <v>156</v>
      </c>
      <c r="F3" s="110" t="s">
        <v>157</v>
      </c>
      <c r="G3" s="111" t="s">
        <v>175</v>
      </c>
      <c r="H3" s="112" t="s">
        <v>232</v>
      </c>
      <c r="I3" s="113" t="s">
        <v>187</v>
      </c>
      <c r="J3" s="3"/>
      <c r="K3" s="21"/>
      <c r="L3" s="114" t="s">
        <v>231</v>
      </c>
      <c r="M3" s="386"/>
      <c r="N3" s="382"/>
      <c r="O3" s="382"/>
      <c r="P3" s="390"/>
      <c r="Q3" s="382"/>
      <c r="R3" s="382"/>
      <c r="S3" s="384"/>
      <c r="T3" s="3"/>
      <c r="U3" s="3"/>
      <c r="V3" s="3"/>
      <c r="W3" s="3"/>
      <c r="X3" s="3"/>
      <c r="Y3" s="3"/>
      <c r="Z3" s="3"/>
    </row>
    <row r="4" spans="1:26" ht="13.5" customHeight="1" x14ac:dyDescent="0.15">
      <c r="A4" s="115" t="s">
        <v>79</v>
      </c>
      <c r="B4" s="115"/>
      <c r="C4" s="116">
        <v>67.874506724692637</v>
      </c>
      <c r="D4" s="117">
        <v>72.200733206964614</v>
      </c>
      <c r="E4" s="118">
        <v>80.615017390648887</v>
      </c>
      <c r="F4" s="119">
        <v>63.642608670919373</v>
      </c>
      <c r="G4" s="120">
        <v>65.663837075722896</v>
      </c>
      <c r="H4" s="121">
        <v>53.504637024890371</v>
      </c>
      <c r="I4" s="122">
        <v>88.018618037326419</v>
      </c>
      <c r="J4" s="3"/>
      <c r="K4" s="44" t="s">
        <v>13</v>
      </c>
      <c r="L4" s="44" t="s">
        <v>233</v>
      </c>
      <c r="M4" s="123">
        <f t="shared" ref="M4:M32" si="0">(N4^0.193293420026752)*(O4^0.154066793988684)*(P4^0.216676323111808)*(Q4^0.14589100376959)*(R4^0.190954414426013)*(S4^0.0991180446771528)</f>
        <v>67.898976455024979</v>
      </c>
      <c r="N4" s="101">
        <f>'Final metric_Gap&amp;Correction'!B8</f>
        <v>72.242558434692199</v>
      </c>
      <c r="O4" s="101">
        <f>'Final metric_Gap&amp;Correction'!AI8</f>
        <v>80.591709988096625</v>
      </c>
      <c r="P4" s="101">
        <f>'Final metric_Gap&amp;Correction'!BJ8</f>
        <v>63.674707443783689</v>
      </c>
      <c r="Q4" s="101">
        <f>'Final metric_Gap&amp;Correction'!CD8</f>
        <v>65.689067947478904</v>
      </c>
      <c r="R4" s="101">
        <f>'Final metric_Gap&amp;Correction'!CY8</f>
        <v>53.542822962266882</v>
      </c>
      <c r="S4" s="101">
        <f>'Final metric_Gap&amp;Correction'!EA8</f>
        <v>88.011090030653307</v>
      </c>
      <c r="T4" s="124">
        <f t="shared" ref="T4:T32" si="1">M4-C4</f>
        <v>2.446973033234201E-2</v>
      </c>
      <c r="U4" s="125">
        <f t="shared" ref="U4:U32" si="2">N4-D4</f>
        <v>4.1825227727585457E-2</v>
      </c>
      <c r="V4" s="125">
        <f t="shared" ref="V4:V32" si="3">O4-E4</f>
        <v>-2.3307402552262602E-2</v>
      </c>
      <c r="W4" s="125">
        <f t="shared" ref="W4:W32" si="4">P4-F4</f>
        <v>3.2098772864316061E-2</v>
      </c>
      <c r="X4" s="125">
        <f t="shared" ref="X4:X32" si="5">Q4-G4</f>
        <v>2.5230871756008355E-2</v>
      </c>
      <c r="Y4" s="126">
        <f t="shared" ref="Y4:Y32" si="6">R4-H4</f>
        <v>3.8185937376510992E-2</v>
      </c>
      <c r="Z4" s="125">
        <f t="shared" ref="Z4:Z32" si="7">S4-I4</f>
        <v>-7.5280066731124862E-3</v>
      </c>
    </row>
    <row r="5" spans="1:26" ht="13.5" customHeight="1" x14ac:dyDescent="0.15">
      <c r="A5" s="115" t="s">
        <v>14</v>
      </c>
      <c r="B5" s="115">
        <f t="shared" ref="B5:B32" si="8">_xlfn.RANK.EQ(C5,$C$5:$C$32)</f>
        <v>9</v>
      </c>
      <c r="C5" s="116">
        <v>71.441687476273472</v>
      </c>
      <c r="D5" s="117">
        <v>74.659013706386062</v>
      </c>
      <c r="E5" s="118">
        <v>88.654014691011938</v>
      </c>
      <c r="F5" s="119">
        <v>71.386456112517806</v>
      </c>
      <c r="G5" s="120">
        <v>65.284090479879808</v>
      </c>
      <c r="H5" s="121">
        <v>55.722361650115388</v>
      </c>
      <c r="I5" s="122">
        <v>86.535294346990554</v>
      </c>
      <c r="J5" s="3"/>
      <c r="K5" s="44" t="s">
        <v>14</v>
      </c>
      <c r="L5" s="44">
        <f t="shared" ref="L5:L32" si="9">_xlfn.RANK.EQ(M5,$M$5:$M$32)</f>
        <v>9</v>
      </c>
      <c r="M5" s="123">
        <f t="shared" si="0"/>
        <v>71.446419774424811</v>
      </c>
      <c r="N5" s="101">
        <f>'Final metric_Gap&amp;Correction'!B9</f>
        <v>74.653666549868689</v>
      </c>
      <c r="O5" s="101">
        <f>'Final metric_Gap&amp;Correction'!AI9</f>
        <v>88.642533572896653</v>
      </c>
      <c r="P5" s="101">
        <f>'Final metric_Gap&amp;Correction'!BJ9</f>
        <v>71.426841579575267</v>
      </c>
      <c r="Q5" s="101">
        <f>'Final metric_Gap&amp;Correction'!CD9</f>
        <v>65.311125634317833</v>
      </c>
      <c r="R5" s="101">
        <f>'Final metric_Gap&amp;Correction'!CY9</f>
        <v>55.697362440473647</v>
      </c>
      <c r="S5" s="101">
        <f>'Final metric_Gap&amp;Correction'!EA9</f>
        <v>86.537717763652992</v>
      </c>
      <c r="T5" s="124">
        <f t="shared" si="1"/>
        <v>4.7322981513389095E-3</v>
      </c>
      <c r="U5" s="125">
        <f t="shared" si="2"/>
        <v>-5.347156517373719E-3</v>
      </c>
      <c r="V5" s="125">
        <f t="shared" si="3"/>
        <v>-1.1481118115284517E-2</v>
      </c>
      <c r="W5" s="125">
        <f t="shared" si="4"/>
        <v>4.038546705746171E-2</v>
      </c>
      <c r="X5" s="125">
        <f t="shared" si="5"/>
        <v>2.7035154438024733E-2</v>
      </c>
      <c r="Y5" s="126">
        <f t="shared" si="6"/>
        <v>-2.4999209641741515E-2</v>
      </c>
      <c r="Z5" s="125">
        <f t="shared" si="7"/>
        <v>2.4234166624381714E-3</v>
      </c>
    </row>
    <row r="6" spans="1:26" ht="13.5" customHeight="1" x14ac:dyDescent="0.15">
      <c r="A6" s="115" t="s">
        <v>15</v>
      </c>
      <c r="B6" s="115">
        <f t="shared" si="8"/>
        <v>19</v>
      </c>
      <c r="C6" s="116">
        <v>59.606545813549026</v>
      </c>
      <c r="D6" s="117">
        <v>69.006148542674879</v>
      </c>
      <c r="E6" s="118">
        <v>62.25500433896034</v>
      </c>
      <c r="F6" s="119">
        <v>54.949512706045034</v>
      </c>
      <c r="G6" s="120">
        <v>42.653850731516719</v>
      </c>
      <c r="H6" s="121">
        <v>61.463126318929312</v>
      </c>
      <c r="I6" s="122">
        <v>77.164780093584</v>
      </c>
      <c r="J6" s="3"/>
      <c r="K6" s="44" t="s">
        <v>15</v>
      </c>
      <c r="L6" s="44">
        <f t="shared" si="9"/>
        <v>19</v>
      </c>
      <c r="M6" s="123">
        <f t="shared" si="0"/>
        <v>59.602248680139986</v>
      </c>
      <c r="N6" s="101">
        <f>'Final metric_Gap&amp;Correction'!B10</f>
        <v>68.954228336739106</v>
      </c>
      <c r="O6" s="101">
        <f>'Final metric_Gap&amp;Correction'!AI10</f>
        <v>62.216750104196706</v>
      </c>
      <c r="P6" s="101">
        <f>'Final metric_Gap&amp;Correction'!BJ10</f>
        <v>54.966906234903846</v>
      </c>
      <c r="Q6" s="101">
        <f>'Final metric_Gap&amp;Correction'!CD10</f>
        <v>42.661315759169767</v>
      </c>
      <c r="R6" s="101">
        <f>'Final metric_Gap&amp;Correction'!CY10</f>
        <v>61.499462575462978</v>
      </c>
      <c r="S6" s="101">
        <f>'Final metric_Gap&amp;Correction'!EA10</f>
        <v>77.134526335425917</v>
      </c>
      <c r="T6" s="124">
        <f t="shared" si="1"/>
        <v>-4.2971334090395885E-3</v>
      </c>
      <c r="U6" s="125">
        <f t="shared" si="2"/>
        <v>-5.1920205935772401E-2</v>
      </c>
      <c r="V6" s="125">
        <f t="shared" si="3"/>
        <v>-3.8254234763634543E-2</v>
      </c>
      <c r="W6" s="125">
        <f t="shared" si="4"/>
        <v>1.739352885881118E-2</v>
      </c>
      <c r="X6" s="125">
        <f t="shared" si="5"/>
        <v>7.4650276530476845E-3</v>
      </c>
      <c r="Y6" s="126">
        <f t="shared" si="6"/>
        <v>3.6336256533665789E-2</v>
      </c>
      <c r="Z6" s="125">
        <f t="shared" si="7"/>
        <v>-3.0253758158082178E-2</v>
      </c>
    </row>
    <row r="7" spans="1:26" ht="13.5" customHeight="1" x14ac:dyDescent="0.15">
      <c r="A7" s="115" t="s">
        <v>16</v>
      </c>
      <c r="B7" s="115">
        <f t="shared" si="8"/>
        <v>23</v>
      </c>
      <c r="C7" s="116">
        <v>56.244456551269252</v>
      </c>
      <c r="D7" s="117">
        <v>67.012101695501613</v>
      </c>
      <c r="E7" s="118">
        <v>76.789340585622128</v>
      </c>
      <c r="F7" s="119">
        <v>58.367999877067732</v>
      </c>
      <c r="G7" s="120">
        <v>57.271522490579677</v>
      </c>
      <c r="H7" s="121">
        <v>27.744337427279</v>
      </c>
      <c r="I7" s="122">
        <v>86.308460473886811</v>
      </c>
      <c r="J7" s="3"/>
      <c r="K7" s="44" t="s">
        <v>16</v>
      </c>
      <c r="L7" s="44">
        <f t="shared" si="9"/>
        <v>23</v>
      </c>
      <c r="M7" s="123">
        <f t="shared" si="0"/>
        <v>56.233714908896353</v>
      </c>
      <c r="N7" s="101">
        <f>'Final metric_Gap&amp;Correction'!B11</f>
        <v>66.991778388058407</v>
      </c>
      <c r="O7" s="101">
        <f>'Final metric_Gap&amp;Correction'!AI11</f>
        <v>76.778053955556118</v>
      </c>
      <c r="P7" s="101">
        <f>'Final metric_Gap&amp;Correction'!BJ11</f>
        <v>58.349474741968621</v>
      </c>
      <c r="Q7" s="101">
        <f>'Final metric_Gap&amp;Correction'!CD11</f>
        <v>57.281907282304083</v>
      </c>
      <c r="R7" s="101">
        <f>'Final metric_Gap&amp;Correction'!CY11</f>
        <v>27.737574949167097</v>
      </c>
      <c r="S7" s="101">
        <f>'Final metric_Gap&amp;Correction'!EA11</f>
        <v>86.290312548548869</v>
      </c>
      <c r="T7" s="124">
        <f t="shared" si="1"/>
        <v>-1.0741642372899207E-2</v>
      </c>
      <c r="U7" s="125">
        <f t="shared" si="2"/>
        <v>-2.0323307443206318E-2</v>
      </c>
      <c r="V7" s="125">
        <f t="shared" si="3"/>
        <v>-1.1286630066010161E-2</v>
      </c>
      <c r="W7" s="125">
        <f t="shared" si="4"/>
        <v>-1.8525135099110912E-2</v>
      </c>
      <c r="X7" s="125">
        <f t="shared" si="5"/>
        <v>1.0384791724405318E-2</v>
      </c>
      <c r="Y7" s="126">
        <f t="shared" si="6"/>
        <v>-6.7624781119022259E-3</v>
      </c>
      <c r="Z7" s="125">
        <f t="shared" si="7"/>
        <v>-1.8147925337942183E-2</v>
      </c>
    </row>
    <row r="8" spans="1:26" ht="13.5" customHeight="1" x14ac:dyDescent="0.15">
      <c r="A8" s="115" t="s">
        <v>17</v>
      </c>
      <c r="B8" s="115">
        <f t="shared" si="8"/>
        <v>2</v>
      </c>
      <c r="C8" s="116">
        <v>77.447242423585891</v>
      </c>
      <c r="D8" s="117">
        <v>79.657269322081206</v>
      </c>
      <c r="E8" s="118">
        <v>86.819011545886937</v>
      </c>
      <c r="F8" s="119">
        <v>71.303759306100446</v>
      </c>
      <c r="G8" s="120">
        <v>83.093782795238184</v>
      </c>
      <c r="H8" s="121">
        <v>66.214381560984904</v>
      </c>
      <c r="I8" s="122">
        <v>89.671254149084589</v>
      </c>
      <c r="J8" s="3"/>
      <c r="K8" s="44" t="s">
        <v>17</v>
      </c>
      <c r="L8" s="44">
        <f t="shared" si="9"/>
        <v>2</v>
      </c>
      <c r="M8" s="123">
        <f t="shared" si="0"/>
        <v>77.445480198650628</v>
      </c>
      <c r="N8" s="101">
        <f>'Final metric_Gap&amp;Correction'!B12</f>
        <v>79.599923902251021</v>
      </c>
      <c r="O8" s="101">
        <f>'Final metric_Gap&amp;Correction'!AI12</f>
        <v>86.80354974186541</v>
      </c>
      <c r="P8" s="101">
        <f>'Final metric_Gap&amp;Correction'!BJ12</f>
        <v>71.295992759543296</v>
      </c>
      <c r="Q8" s="101">
        <f>'Final metric_Gap&amp;Correction'!CD12</f>
        <v>83.149171484907498</v>
      </c>
      <c r="R8" s="101">
        <f>'Final metric_Gap&amp;Correction'!CY12</f>
        <v>66.236750910306327</v>
      </c>
      <c r="S8" s="101">
        <f>'Final metric_Gap&amp;Correction'!EA12</f>
        <v>89.676479436458109</v>
      </c>
      <c r="T8" s="124">
        <f t="shared" si="1"/>
        <v>-1.7622249352626795E-3</v>
      </c>
      <c r="U8" s="125">
        <f t="shared" si="2"/>
        <v>-5.7345419830184596E-2</v>
      </c>
      <c r="V8" s="125">
        <f t="shared" si="3"/>
        <v>-1.5461804021526859E-2</v>
      </c>
      <c r="W8" s="125">
        <f t="shared" si="4"/>
        <v>-7.7665465571499226E-3</v>
      </c>
      <c r="X8" s="125">
        <f t="shared" si="5"/>
        <v>5.5388689669314317E-2</v>
      </c>
      <c r="Y8" s="126">
        <f t="shared" si="6"/>
        <v>2.236934932142276E-2</v>
      </c>
      <c r="Z8" s="125">
        <f t="shared" si="7"/>
        <v>5.2252873735199046E-3</v>
      </c>
    </row>
    <row r="9" spans="1:26" ht="13.5" customHeight="1" x14ac:dyDescent="0.15">
      <c r="A9" s="115" t="s">
        <v>18</v>
      </c>
      <c r="B9" s="115">
        <f t="shared" si="8"/>
        <v>12</v>
      </c>
      <c r="C9" s="116">
        <v>67.466058062105844</v>
      </c>
      <c r="D9" s="117">
        <v>72.115063464952073</v>
      </c>
      <c r="E9" s="118">
        <v>84.850835445866039</v>
      </c>
      <c r="F9" s="119">
        <v>54.028408120253658</v>
      </c>
      <c r="G9" s="120">
        <v>65.01965743594026</v>
      </c>
      <c r="H9" s="121">
        <v>59.521125200204658</v>
      </c>
      <c r="I9" s="122">
        <v>90.612956824544327</v>
      </c>
      <c r="J9" s="3"/>
      <c r="K9" s="44" t="s">
        <v>204</v>
      </c>
      <c r="L9" s="44">
        <f t="shared" si="9"/>
        <v>12</v>
      </c>
      <c r="M9" s="123">
        <f t="shared" si="0"/>
        <v>67.476734224699669</v>
      </c>
      <c r="N9" s="101">
        <f>'Final metric_Gap&amp;Correction'!B13</f>
        <v>72.095204506981815</v>
      </c>
      <c r="O9" s="101">
        <f>'Final metric_Gap&amp;Correction'!AI13</f>
        <v>84.838556737078605</v>
      </c>
      <c r="P9" s="101">
        <f>'Final metric_Gap&amp;Correction'!BJ13</f>
        <v>54.047424745106809</v>
      </c>
      <c r="Q9" s="101">
        <f>'Final metric_Gap&amp;Correction'!CD13</f>
        <v>65.06746465397498</v>
      </c>
      <c r="R9" s="101">
        <f>'Final metric_Gap&amp;Correction'!CY13</f>
        <v>59.539965716947258</v>
      </c>
      <c r="S9" s="101">
        <f>'Final metric_Gap&amp;Correction'!EA13</f>
        <v>90.603677808213718</v>
      </c>
      <c r="T9" s="124">
        <f t="shared" si="1"/>
        <v>1.0676162593824756E-2</v>
      </c>
      <c r="U9" s="125">
        <f t="shared" si="2"/>
        <v>-1.9858957970257052E-2</v>
      </c>
      <c r="V9" s="125">
        <f t="shared" si="3"/>
        <v>-1.2278708787434311E-2</v>
      </c>
      <c r="W9" s="125">
        <f t="shared" si="4"/>
        <v>1.9016624853151143E-2</v>
      </c>
      <c r="X9" s="125">
        <f t="shared" si="5"/>
        <v>4.7807218034719767E-2</v>
      </c>
      <c r="Y9" s="126">
        <f t="shared" si="6"/>
        <v>1.8840516742599789E-2</v>
      </c>
      <c r="Z9" s="125">
        <f t="shared" si="7"/>
        <v>-9.2790163306091245E-3</v>
      </c>
    </row>
    <row r="10" spans="1:26" ht="13.5" customHeight="1" x14ac:dyDescent="0.15">
      <c r="A10" s="115" t="s">
        <v>19</v>
      </c>
      <c r="B10" s="115">
        <f t="shared" si="8"/>
        <v>18</v>
      </c>
      <c r="C10" s="116">
        <v>60.666913099007083</v>
      </c>
      <c r="D10" s="117">
        <v>72.133500627479151</v>
      </c>
      <c r="E10" s="118">
        <v>70.003709190408259</v>
      </c>
      <c r="F10" s="119">
        <v>56.333578787222407</v>
      </c>
      <c r="G10" s="120">
        <v>74.686339044090673</v>
      </c>
      <c r="H10" s="121">
        <v>36.081198479647242</v>
      </c>
      <c r="I10" s="122">
        <v>81.643282031098465</v>
      </c>
      <c r="J10" s="3"/>
      <c r="K10" s="44" t="s">
        <v>19</v>
      </c>
      <c r="L10" s="44">
        <f t="shared" si="9"/>
        <v>18</v>
      </c>
      <c r="M10" s="123">
        <f t="shared" si="0"/>
        <v>60.653902664842974</v>
      </c>
      <c r="N10" s="101">
        <f>'Final metric_Gap&amp;Correction'!B14</f>
        <v>72.172708524263214</v>
      </c>
      <c r="O10" s="101">
        <f>'Final metric_Gap&amp;Correction'!AI14</f>
        <v>70.019480934013018</v>
      </c>
      <c r="P10" s="101">
        <f>'Final metric_Gap&amp;Correction'!BJ14</f>
        <v>56.257751617041691</v>
      </c>
      <c r="Q10" s="101">
        <f>'Final metric_Gap&amp;Correction'!CD14</f>
        <v>74.656325609629278</v>
      </c>
      <c r="R10" s="101">
        <f>'Final metric_Gap&amp;Correction'!CY14</f>
        <v>36.083273982447032</v>
      </c>
      <c r="S10" s="101">
        <f>'Final metric_Gap&amp;Correction'!EA14</f>
        <v>81.631161676748761</v>
      </c>
      <c r="T10" s="124">
        <f t="shared" si="1"/>
        <v>-1.3010434164108631E-2</v>
      </c>
      <c r="U10" s="125">
        <f t="shared" si="2"/>
        <v>3.9207896784063223E-2</v>
      </c>
      <c r="V10" s="125">
        <f t="shared" si="3"/>
        <v>1.5771743604759081E-2</v>
      </c>
      <c r="W10" s="125">
        <f t="shared" si="4"/>
        <v>-7.5827170180716053E-2</v>
      </c>
      <c r="X10" s="125">
        <f t="shared" si="5"/>
        <v>-3.001343446139515E-2</v>
      </c>
      <c r="Y10" s="126">
        <f t="shared" si="6"/>
        <v>2.0755027997907405E-3</v>
      </c>
      <c r="Z10" s="125">
        <f t="shared" si="7"/>
        <v>-1.2120354349704598E-2</v>
      </c>
    </row>
    <row r="11" spans="1:26" ht="13.5" customHeight="1" x14ac:dyDescent="0.15">
      <c r="A11" s="115" t="s">
        <v>20</v>
      </c>
      <c r="B11" s="115">
        <f t="shared" si="8"/>
        <v>7</v>
      </c>
      <c r="C11" s="116">
        <v>72.231581844116178</v>
      </c>
      <c r="D11" s="117">
        <v>75.894819031254158</v>
      </c>
      <c r="E11" s="118">
        <v>86.491049388961471</v>
      </c>
      <c r="F11" s="119">
        <v>67.318254109003689</v>
      </c>
      <c r="G11" s="120">
        <v>74.156330219842246</v>
      </c>
      <c r="H11" s="121">
        <v>55.840374087397173</v>
      </c>
      <c r="I11" s="122">
        <v>91.332088645175205</v>
      </c>
      <c r="J11" s="3"/>
      <c r="K11" s="44" t="s">
        <v>20</v>
      </c>
      <c r="L11" s="44">
        <f t="shared" si="9"/>
        <v>7</v>
      </c>
      <c r="M11" s="123">
        <f t="shared" si="0"/>
        <v>72.250687655663157</v>
      </c>
      <c r="N11" s="101">
        <f>'Final metric_Gap&amp;Correction'!B15</f>
        <v>75.94126058827365</v>
      </c>
      <c r="O11" s="101">
        <f>'Final metric_Gap&amp;Correction'!AI15</f>
        <v>86.501522660420591</v>
      </c>
      <c r="P11" s="101">
        <f>'Final metric_Gap&amp;Correction'!BJ15</f>
        <v>67.352533308470186</v>
      </c>
      <c r="Q11" s="101">
        <f>'Final metric_Gap&amp;Correction'!CD15</f>
        <v>74.190094977804065</v>
      </c>
      <c r="R11" s="101">
        <f>'Final metric_Gap&amp;Correction'!CY15</f>
        <v>55.825487951104897</v>
      </c>
      <c r="S11" s="101">
        <f>'Final metric_Gap&amp;Correction'!EA15</f>
        <v>91.333718086542135</v>
      </c>
      <c r="T11" s="124">
        <f t="shared" si="1"/>
        <v>1.9105811546978657E-2</v>
      </c>
      <c r="U11" s="125">
        <f t="shared" si="2"/>
        <v>4.6441557019491597E-2</v>
      </c>
      <c r="V11" s="125">
        <f t="shared" si="3"/>
        <v>1.047327145911936E-2</v>
      </c>
      <c r="W11" s="125">
        <f t="shared" si="4"/>
        <v>3.427919946649638E-2</v>
      </c>
      <c r="X11" s="125">
        <f t="shared" si="5"/>
        <v>3.3764757961819214E-2</v>
      </c>
      <c r="Y11" s="126">
        <f t="shared" si="6"/>
        <v>-1.4886136292275864E-2</v>
      </c>
      <c r="Z11" s="125">
        <f t="shared" si="7"/>
        <v>1.6294413669299956E-3</v>
      </c>
    </row>
    <row r="12" spans="1:26" ht="13.5" customHeight="1" x14ac:dyDescent="0.15">
      <c r="A12" s="115" t="s">
        <v>21</v>
      </c>
      <c r="B12" s="115">
        <f t="shared" si="8"/>
        <v>28</v>
      </c>
      <c r="C12" s="116">
        <v>52.235349433313132</v>
      </c>
      <c r="D12" s="117">
        <v>64.435325659876511</v>
      </c>
      <c r="E12" s="118">
        <v>72.50419828453235</v>
      </c>
      <c r="F12" s="119">
        <v>54.83205564943988</v>
      </c>
      <c r="G12" s="120">
        <v>44.734442431916037</v>
      </c>
      <c r="H12" s="121">
        <v>26.998974619470697</v>
      </c>
      <c r="I12" s="122">
        <v>83.957542774435836</v>
      </c>
      <c r="J12" s="3"/>
      <c r="K12" s="44" t="s">
        <v>21</v>
      </c>
      <c r="L12" s="44">
        <f t="shared" si="9"/>
        <v>28</v>
      </c>
      <c r="M12" s="123">
        <f t="shared" si="0"/>
        <v>52.225103670365371</v>
      </c>
      <c r="N12" s="101">
        <f>'Final metric_Gap&amp;Correction'!B16</f>
        <v>64.472325294685717</v>
      </c>
      <c r="O12" s="101">
        <f>'Final metric_Gap&amp;Correction'!AI16</f>
        <v>72.474478053080304</v>
      </c>
      <c r="P12" s="101">
        <f>'Final metric_Gap&amp;Correction'!BJ16</f>
        <v>54.746553262099837</v>
      </c>
      <c r="Q12" s="101">
        <f>'Final metric_Gap&amp;Correction'!CD16</f>
        <v>44.737378584059201</v>
      </c>
      <c r="R12" s="101">
        <f>'Final metric_Gap&amp;Correction'!CY16</f>
        <v>27.014030176409548</v>
      </c>
      <c r="S12" s="101">
        <f>'Final metric_Gap&amp;Correction'!EA16</f>
        <v>83.939037695321801</v>
      </c>
      <c r="T12" s="124">
        <f t="shared" si="1"/>
        <v>-1.024576294776125E-2</v>
      </c>
      <c r="U12" s="125">
        <f t="shared" si="2"/>
        <v>3.6999634809205872E-2</v>
      </c>
      <c r="V12" s="125">
        <f t="shared" si="3"/>
        <v>-2.9720231452046164E-2</v>
      </c>
      <c r="W12" s="125">
        <f t="shared" si="4"/>
        <v>-8.5502387340042674E-2</v>
      </c>
      <c r="X12" s="125">
        <f t="shared" si="5"/>
        <v>2.9361521431638948E-3</v>
      </c>
      <c r="Y12" s="126">
        <f t="shared" si="6"/>
        <v>1.5055556938850856E-2</v>
      </c>
      <c r="Z12" s="125">
        <f t="shared" si="7"/>
        <v>-1.8505079114035539E-2</v>
      </c>
    </row>
    <row r="13" spans="1:26" ht="13.5" customHeight="1" x14ac:dyDescent="0.15">
      <c r="A13" s="115" t="s">
        <v>22</v>
      </c>
      <c r="B13" s="115">
        <f t="shared" si="8"/>
        <v>8</v>
      </c>
      <c r="C13" s="116">
        <v>71.96276733706749</v>
      </c>
      <c r="D13" s="117">
        <v>73.156312499013552</v>
      </c>
      <c r="E13" s="118">
        <v>77.766675067962098</v>
      </c>
      <c r="F13" s="119">
        <v>67.615792079688219</v>
      </c>
      <c r="G13" s="120">
        <v>63.975076080534087</v>
      </c>
      <c r="H13" s="121">
        <v>69.447533502760081</v>
      </c>
      <c r="I13" s="122">
        <v>90.145889952988696</v>
      </c>
      <c r="J13" s="3"/>
      <c r="K13" s="44" t="s">
        <v>22</v>
      </c>
      <c r="L13" s="44">
        <f t="shared" si="9"/>
        <v>8</v>
      </c>
      <c r="M13" s="123">
        <f t="shared" si="0"/>
        <v>71.974553501317914</v>
      </c>
      <c r="N13" s="101">
        <f>'Final metric_Gap&amp;Correction'!B17</f>
        <v>73.194878610886633</v>
      </c>
      <c r="O13" s="101">
        <f>'Final metric_Gap&amp;Correction'!AI17</f>
        <v>77.769356273134704</v>
      </c>
      <c r="P13" s="101">
        <f>'Final metric_Gap&amp;Correction'!BJ17</f>
        <v>67.657025888597744</v>
      </c>
      <c r="Q13" s="101">
        <f>'Final metric_Gap&amp;Correction'!CD17</f>
        <v>63.975023069295865</v>
      </c>
      <c r="R13" s="101">
        <f>'Final metric_Gap&amp;Correction'!CY17</f>
        <v>69.418638632483209</v>
      </c>
      <c r="S13" s="101">
        <f>'Final metric_Gap&amp;Correction'!EA17</f>
        <v>90.149597798797259</v>
      </c>
      <c r="T13" s="124">
        <f t="shared" si="1"/>
        <v>1.1786164250423781E-2</v>
      </c>
      <c r="U13" s="125">
        <f t="shared" si="2"/>
        <v>3.8566111873080899E-2</v>
      </c>
      <c r="V13" s="125">
        <f t="shared" si="3"/>
        <v>2.6812051726068376E-3</v>
      </c>
      <c r="W13" s="125">
        <f t="shared" si="4"/>
        <v>4.1233808909524328E-2</v>
      </c>
      <c r="X13" s="125">
        <f t="shared" si="5"/>
        <v>-5.3011238222211432E-5</v>
      </c>
      <c r="Y13" s="126">
        <f t="shared" si="6"/>
        <v>-2.8894870276872098E-2</v>
      </c>
      <c r="Z13" s="125">
        <f t="shared" si="7"/>
        <v>3.7078458085630928E-3</v>
      </c>
    </row>
    <row r="14" spans="1:26" ht="13.5" customHeight="1" x14ac:dyDescent="0.15">
      <c r="A14" s="115" t="s">
        <v>23</v>
      </c>
      <c r="B14" s="115">
        <f t="shared" si="8"/>
        <v>3</v>
      </c>
      <c r="C14" s="116">
        <v>75.122389722069727</v>
      </c>
      <c r="D14" s="117">
        <v>72.835899022752599</v>
      </c>
      <c r="E14" s="118">
        <v>86.962603893203251</v>
      </c>
      <c r="F14" s="119">
        <v>66.280108385335311</v>
      </c>
      <c r="G14" s="120">
        <v>67.316115563149737</v>
      </c>
      <c r="H14" s="121">
        <v>79.833880538024474</v>
      </c>
      <c r="I14" s="122">
        <v>87.353138329330804</v>
      </c>
      <c r="J14" s="3"/>
      <c r="K14" s="44" t="s">
        <v>23</v>
      </c>
      <c r="L14" s="44">
        <f t="shared" si="9"/>
        <v>3</v>
      </c>
      <c r="M14" s="123">
        <f t="shared" si="0"/>
        <v>75.142739041497109</v>
      </c>
      <c r="N14" s="101">
        <f>'Final metric_Gap&amp;Correction'!B18</f>
        <v>72.846438285242925</v>
      </c>
      <c r="O14" s="101">
        <f>'Final metric_Gap&amp;Correction'!AI18</f>
        <v>86.967284999014069</v>
      </c>
      <c r="P14" s="101">
        <f>'Final metric_Gap&amp;Correction'!BJ18</f>
        <v>66.339067880650717</v>
      </c>
      <c r="Q14" s="101">
        <f>'Final metric_Gap&amp;Correction'!CD18</f>
        <v>67.322543536721085</v>
      </c>
      <c r="R14" s="101">
        <f>'Final metric_Gap&amp;Correction'!CY18</f>
        <v>79.846549547595885</v>
      </c>
      <c r="S14" s="101">
        <f>'Final metric_Gap&amp;Correction'!EA18</f>
        <v>87.351107343436183</v>
      </c>
      <c r="T14" s="124">
        <f t="shared" si="1"/>
        <v>2.0349319427381829E-2</v>
      </c>
      <c r="U14" s="125">
        <f t="shared" si="2"/>
        <v>1.0539262490325996E-2</v>
      </c>
      <c r="V14" s="125">
        <f t="shared" si="3"/>
        <v>4.6811058108175985E-3</v>
      </c>
      <c r="W14" s="125">
        <f t="shared" si="4"/>
        <v>5.895949531540623E-2</v>
      </c>
      <c r="X14" s="125">
        <f t="shared" si="5"/>
        <v>6.4279735713483888E-3</v>
      </c>
      <c r="Y14" s="126">
        <f t="shared" si="6"/>
        <v>1.2669009571411038E-2</v>
      </c>
      <c r="Z14" s="125">
        <f t="shared" si="7"/>
        <v>-2.030985894620585E-3</v>
      </c>
    </row>
    <row r="15" spans="1:26" ht="13.5" customHeight="1" x14ac:dyDescent="0.15">
      <c r="A15" s="115" t="s">
        <v>24</v>
      </c>
      <c r="B15" s="115">
        <f t="shared" si="8"/>
        <v>20</v>
      </c>
      <c r="C15" s="116">
        <v>57.915688376201523</v>
      </c>
      <c r="D15" s="117">
        <v>69.88793722283441</v>
      </c>
      <c r="E15" s="118">
        <v>72.574985646598478</v>
      </c>
      <c r="F15" s="119">
        <v>51.587124100224912</v>
      </c>
      <c r="G15" s="120">
        <v>51.022317951446816</v>
      </c>
      <c r="H15" s="121">
        <v>41.417429762168922</v>
      </c>
      <c r="I15" s="122">
        <v>83.701704547287022</v>
      </c>
      <c r="J15" s="3"/>
      <c r="K15" s="44" t="s">
        <v>24</v>
      </c>
      <c r="L15" s="44">
        <f t="shared" si="9"/>
        <v>20</v>
      </c>
      <c r="M15" s="123">
        <f t="shared" si="0"/>
        <v>57.918503805650268</v>
      </c>
      <c r="N15" s="101">
        <f>'Final metric_Gap&amp;Correction'!B19</f>
        <v>69.870444970048439</v>
      </c>
      <c r="O15" s="101">
        <f>'Final metric_Gap&amp;Correction'!AI19</f>
        <v>72.5695149475427</v>
      </c>
      <c r="P15" s="101">
        <f>'Final metric_Gap&amp;Correction'!BJ19</f>
        <v>51.594559564393982</v>
      </c>
      <c r="Q15" s="101">
        <f>'Final metric_Gap&amp;Correction'!CD19</f>
        <v>51.058968591486241</v>
      </c>
      <c r="R15" s="101">
        <f>'Final metric_Gap&amp;Correction'!CY19</f>
        <v>41.414791220196285</v>
      </c>
      <c r="S15" s="101">
        <f>'Final metric_Gap&amp;Correction'!EA19</f>
        <v>83.688859821559234</v>
      </c>
      <c r="T15" s="124">
        <f t="shared" si="1"/>
        <v>2.8154294487450215E-3</v>
      </c>
      <c r="U15" s="125">
        <f t="shared" si="2"/>
        <v>-1.7492252785970663E-2</v>
      </c>
      <c r="V15" s="125">
        <f t="shared" si="3"/>
        <v>-5.4706990557775725E-3</v>
      </c>
      <c r="W15" s="125">
        <f t="shared" si="4"/>
        <v>7.4354641690703716E-3</v>
      </c>
      <c r="X15" s="125">
        <f t="shared" si="5"/>
        <v>3.6650640039425753E-2</v>
      </c>
      <c r="Y15" s="126">
        <f t="shared" si="6"/>
        <v>-2.6385419726366877E-3</v>
      </c>
      <c r="Z15" s="125">
        <f t="shared" si="7"/>
        <v>-1.2844725727788386E-2</v>
      </c>
    </row>
    <row r="16" spans="1:26" ht="13.5" customHeight="1" x14ac:dyDescent="0.15">
      <c r="A16" s="115" t="s">
        <v>25</v>
      </c>
      <c r="B16" s="115">
        <f t="shared" si="8"/>
        <v>14</v>
      </c>
      <c r="C16" s="116">
        <v>63.514332602379824</v>
      </c>
      <c r="D16" s="117">
        <v>63.340721898052003</v>
      </c>
      <c r="E16" s="118">
        <v>79.003853785073929</v>
      </c>
      <c r="F16" s="119">
        <v>61.900343723781901</v>
      </c>
      <c r="G16" s="120">
        <v>59.296505419098153</v>
      </c>
      <c r="H16" s="121">
        <v>48.825413810465342</v>
      </c>
      <c r="I16" s="122">
        <v>88.367733481305606</v>
      </c>
      <c r="J16" s="3"/>
      <c r="K16" s="44" t="s">
        <v>25</v>
      </c>
      <c r="L16" s="44">
        <f t="shared" si="9"/>
        <v>14</v>
      </c>
      <c r="M16" s="123">
        <f t="shared" si="0"/>
        <v>63.520229678225469</v>
      </c>
      <c r="N16" s="101">
        <f>'Final metric_Gap&amp;Correction'!B20</f>
        <v>63.312334920158044</v>
      </c>
      <c r="O16" s="101">
        <f>'Final metric_Gap&amp;Correction'!AI20</f>
        <v>79.037318438238628</v>
      </c>
      <c r="P16" s="101">
        <f>'Final metric_Gap&amp;Correction'!BJ20</f>
        <v>61.892233658934231</v>
      </c>
      <c r="Q16" s="101">
        <f>'Final metric_Gap&amp;Correction'!CD20</f>
        <v>59.340316284963755</v>
      </c>
      <c r="R16" s="101">
        <f>'Final metric_Gap&amp;Correction'!CY20</f>
        <v>48.837622033524418</v>
      </c>
      <c r="S16" s="101">
        <f>'Final metric_Gap&amp;Correction'!EA20</f>
        <v>88.356270649421901</v>
      </c>
      <c r="T16" s="124">
        <f t="shared" si="1"/>
        <v>5.8970758456453609E-3</v>
      </c>
      <c r="U16" s="125">
        <f t="shared" si="2"/>
        <v>-2.8386977893958942E-2</v>
      </c>
      <c r="V16" s="125">
        <f t="shared" si="3"/>
        <v>3.3464653164699598E-2</v>
      </c>
      <c r="W16" s="125">
        <f t="shared" si="4"/>
        <v>-8.1100648476706283E-3</v>
      </c>
      <c r="X16" s="125">
        <f t="shared" si="5"/>
        <v>4.3810865865602011E-2</v>
      </c>
      <c r="Y16" s="126">
        <f t="shared" si="6"/>
        <v>1.2208223059076317E-2</v>
      </c>
      <c r="Z16" s="125">
        <f t="shared" si="7"/>
        <v>-1.1462831883704894E-2</v>
      </c>
    </row>
    <row r="17" spans="1:26" ht="13.5" customHeight="1" x14ac:dyDescent="0.15">
      <c r="A17" s="115" t="s">
        <v>26</v>
      </c>
      <c r="B17" s="115">
        <f t="shared" si="8"/>
        <v>21</v>
      </c>
      <c r="C17" s="116">
        <v>56.894458189167722</v>
      </c>
      <c r="D17" s="117">
        <v>70.799036395063894</v>
      </c>
      <c r="E17" s="118">
        <v>81.66561927418104</v>
      </c>
      <c r="F17" s="119">
        <v>56.248863940144787</v>
      </c>
      <c r="G17" s="120">
        <v>51.269674986772444</v>
      </c>
      <c r="H17" s="121">
        <v>29.800463286044742</v>
      </c>
      <c r="I17" s="122">
        <v>87.971166853833424</v>
      </c>
      <c r="J17" s="3"/>
      <c r="K17" s="44" t="s">
        <v>26</v>
      </c>
      <c r="L17" s="44">
        <f t="shared" si="9"/>
        <v>21</v>
      </c>
      <c r="M17" s="123">
        <f t="shared" si="0"/>
        <v>56.883285729669247</v>
      </c>
      <c r="N17" s="101">
        <f>'Final metric_Gap&amp;Correction'!B21</f>
        <v>70.839936263789895</v>
      </c>
      <c r="O17" s="101">
        <f>'Final metric_Gap&amp;Correction'!AI21</f>
        <v>81.684103946708603</v>
      </c>
      <c r="P17" s="101">
        <f>'Final metric_Gap&amp;Correction'!BJ21</f>
        <v>56.2048235142246</v>
      </c>
      <c r="Q17" s="101">
        <f>'Final metric_Gap&amp;Correction'!CD21</f>
        <v>51.23007328972632</v>
      </c>
      <c r="R17" s="101">
        <f>'Final metric_Gap&amp;Correction'!CY21</f>
        <v>29.791854264066874</v>
      </c>
      <c r="S17" s="101">
        <f>'Final metric_Gap&amp;Correction'!EA21</f>
        <v>87.966488815382831</v>
      </c>
      <c r="T17" s="124">
        <f t="shared" si="1"/>
        <v>-1.1172459498475007E-2</v>
      </c>
      <c r="U17" s="125">
        <f t="shared" si="2"/>
        <v>4.0899868726000932E-2</v>
      </c>
      <c r="V17" s="125">
        <f t="shared" si="3"/>
        <v>1.8484672527563362E-2</v>
      </c>
      <c r="W17" s="125">
        <f t="shared" si="4"/>
        <v>-4.4040425920186976E-2</v>
      </c>
      <c r="X17" s="125">
        <f t="shared" si="5"/>
        <v>-3.9601697046123263E-2</v>
      </c>
      <c r="Y17" s="126">
        <f t="shared" si="6"/>
        <v>-8.6090219778682808E-3</v>
      </c>
      <c r="Z17" s="125">
        <f t="shared" si="7"/>
        <v>-4.6780384505922257E-3</v>
      </c>
    </row>
    <row r="18" spans="1:26" ht="13.5" customHeight="1" x14ac:dyDescent="0.15">
      <c r="A18" s="115" t="s">
        <v>27</v>
      </c>
      <c r="B18" s="115">
        <f t="shared" si="8"/>
        <v>17</v>
      </c>
      <c r="C18" s="116">
        <v>60.816337493188151</v>
      </c>
      <c r="D18" s="117">
        <v>74.036239191832934</v>
      </c>
      <c r="E18" s="118">
        <v>65.219600214896147</v>
      </c>
      <c r="F18" s="119">
        <v>49.275450207581592</v>
      </c>
      <c r="G18" s="120">
        <v>65.796261074693405</v>
      </c>
      <c r="H18" s="121">
        <v>49.363146710804294</v>
      </c>
      <c r="I18" s="122">
        <v>78.39585115802582</v>
      </c>
      <c r="J18" s="3"/>
      <c r="K18" s="44" t="s">
        <v>27</v>
      </c>
      <c r="L18" s="44">
        <f t="shared" si="9"/>
        <v>17</v>
      </c>
      <c r="M18" s="123">
        <f t="shared" si="0"/>
        <v>60.823054500555763</v>
      </c>
      <c r="N18" s="101">
        <f>'Final metric_Gap&amp;Correction'!B22</f>
        <v>74.059360693201</v>
      </c>
      <c r="O18" s="101">
        <f>'Final metric_Gap&amp;Correction'!AI22</f>
        <v>65.252838218266191</v>
      </c>
      <c r="P18" s="101">
        <f>'Final metric_Gap&amp;Correction'!BJ22</f>
        <v>49.303909426646918</v>
      </c>
      <c r="Q18" s="101">
        <f>'Final metric_Gap&amp;Correction'!CD22</f>
        <v>65.79652837651787</v>
      </c>
      <c r="R18" s="101">
        <f>'Final metric_Gap&amp;Correction'!CY22</f>
        <v>49.325202735535349</v>
      </c>
      <c r="S18" s="101">
        <f>'Final metric_Gap&amp;Correction'!EA22</f>
        <v>78.39009848820379</v>
      </c>
      <c r="T18" s="124">
        <f t="shared" si="1"/>
        <v>6.717007367612382E-3</v>
      </c>
      <c r="U18" s="125">
        <f t="shared" si="2"/>
        <v>2.3121501368066788E-2</v>
      </c>
      <c r="V18" s="125">
        <f t="shared" si="3"/>
        <v>3.3238003370044567E-2</v>
      </c>
      <c r="W18" s="125">
        <f t="shared" si="4"/>
        <v>2.8459219065325669E-2</v>
      </c>
      <c r="X18" s="125">
        <f t="shared" si="5"/>
        <v>2.6730182446499384E-4</v>
      </c>
      <c r="Y18" s="126">
        <f t="shared" si="6"/>
        <v>-3.7943975268944996E-2</v>
      </c>
      <c r="Z18" s="125">
        <f t="shared" si="7"/>
        <v>-5.7526698220300432E-3</v>
      </c>
    </row>
    <row r="19" spans="1:26" ht="13.5" customHeight="1" x14ac:dyDescent="0.15">
      <c r="A19" s="115" t="s">
        <v>28</v>
      </c>
      <c r="B19" s="115">
        <f t="shared" si="8"/>
        <v>22</v>
      </c>
      <c r="C19" s="116">
        <v>56.340093451106704</v>
      </c>
      <c r="D19" s="117">
        <v>74.062701492779226</v>
      </c>
      <c r="E19" s="118">
        <v>66.103091307248718</v>
      </c>
      <c r="F19" s="119">
        <v>56.150201223945778</v>
      </c>
      <c r="G19" s="120">
        <v>50.565896950928824</v>
      </c>
      <c r="H19" s="121">
        <v>34.117928694683663</v>
      </c>
      <c r="I19" s="122">
        <v>80.036530984906122</v>
      </c>
      <c r="J19" s="3"/>
      <c r="K19" s="44" t="s">
        <v>28</v>
      </c>
      <c r="L19" s="44">
        <f t="shared" si="9"/>
        <v>22</v>
      </c>
      <c r="M19" s="123">
        <f t="shared" si="0"/>
        <v>56.341913216216433</v>
      </c>
      <c r="N19" s="101">
        <f>'Final metric_Gap&amp;Correction'!B23</f>
        <v>74.040630452485772</v>
      </c>
      <c r="O19" s="101">
        <f>'Final metric_Gap&amp;Correction'!AI23</f>
        <v>66.091737818171907</v>
      </c>
      <c r="P19" s="101">
        <f>'Final metric_Gap&amp;Correction'!BJ23</f>
        <v>56.184707952090378</v>
      </c>
      <c r="Q19" s="101">
        <f>'Final metric_Gap&amp;Correction'!CD23</f>
        <v>50.588504108633366</v>
      </c>
      <c r="R19" s="101">
        <f>'Final metric_Gap&amp;Correction'!CY23</f>
        <v>34.103012515285968</v>
      </c>
      <c r="S19" s="101">
        <f>'Final metric_Gap&amp;Correction'!EA23</f>
        <v>80.037782277244986</v>
      </c>
      <c r="T19" s="124">
        <f t="shared" si="1"/>
        <v>1.8197651097295875E-3</v>
      </c>
      <c r="U19" s="125">
        <f t="shared" si="2"/>
        <v>-2.2071040293454303E-2</v>
      </c>
      <c r="V19" s="125">
        <f t="shared" si="3"/>
        <v>-1.1353489076810774E-2</v>
      </c>
      <c r="W19" s="125">
        <f t="shared" si="4"/>
        <v>3.4506728144599208E-2</v>
      </c>
      <c r="X19" s="125">
        <f t="shared" si="5"/>
        <v>2.2607157704541692E-2</v>
      </c>
      <c r="Y19" s="126">
        <f t="shared" si="6"/>
        <v>-1.4916179397694407E-2</v>
      </c>
      <c r="Z19" s="125">
        <f t="shared" si="7"/>
        <v>1.2512923388641184E-3</v>
      </c>
    </row>
    <row r="20" spans="1:26" ht="13.5" customHeight="1" x14ac:dyDescent="0.15">
      <c r="A20" s="115" t="s">
        <v>29</v>
      </c>
      <c r="B20" s="115">
        <f t="shared" si="8"/>
        <v>10</v>
      </c>
      <c r="C20" s="116">
        <v>70.30432897529441</v>
      </c>
      <c r="D20" s="117">
        <v>75.150009395430871</v>
      </c>
      <c r="E20" s="118">
        <v>89.965091876754556</v>
      </c>
      <c r="F20" s="119">
        <v>70.020017201240506</v>
      </c>
      <c r="G20" s="120">
        <v>69.129262941273993</v>
      </c>
      <c r="H20" s="121">
        <v>48.36791736396723</v>
      </c>
      <c r="I20" s="122">
        <v>89.455860437119</v>
      </c>
      <c r="J20" s="3"/>
      <c r="K20" s="44" t="s">
        <v>29</v>
      </c>
      <c r="L20" s="44">
        <f t="shared" si="9"/>
        <v>10</v>
      </c>
      <c r="M20" s="123">
        <f t="shared" si="0"/>
        <v>70.298990891718816</v>
      </c>
      <c r="N20" s="101">
        <f>'Final metric_Gap&amp;Correction'!B24</f>
        <v>75.154203678783034</v>
      </c>
      <c r="O20" s="101">
        <f>'Final metric_Gap&amp;Correction'!AI24</f>
        <v>89.936108066599417</v>
      </c>
      <c r="P20" s="101">
        <f>'Final metric_Gap&amp;Correction'!BJ24</f>
        <v>70.063091989295557</v>
      </c>
      <c r="Q20" s="101">
        <f>'Final metric_Gap&amp;Correction'!CD24</f>
        <v>69.073719853604544</v>
      </c>
      <c r="R20" s="101">
        <f>'Final metric_Gap&amp;Correction'!CY24</f>
        <v>48.359276220039334</v>
      </c>
      <c r="S20" s="101">
        <f>'Final metric_Gap&amp;Correction'!EA24</f>
        <v>89.438763332709925</v>
      </c>
      <c r="T20" s="124">
        <f t="shared" si="1"/>
        <v>-5.33808357559451E-3</v>
      </c>
      <c r="U20" s="125">
        <f t="shared" si="2"/>
        <v>4.1942833521630973E-3</v>
      </c>
      <c r="V20" s="125">
        <f t="shared" si="3"/>
        <v>-2.8983810155139622E-2</v>
      </c>
      <c r="W20" s="125">
        <f t="shared" si="4"/>
        <v>4.3074788055051272E-2</v>
      </c>
      <c r="X20" s="125">
        <f t="shared" si="5"/>
        <v>-5.554308766944871E-2</v>
      </c>
      <c r="Y20" s="126">
        <f t="shared" si="6"/>
        <v>-8.6411439278961666E-3</v>
      </c>
      <c r="Z20" s="125">
        <f t="shared" si="7"/>
        <v>-1.7097104409074859E-2</v>
      </c>
    </row>
    <row r="21" spans="1:26" ht="13.5" customHeight="1" x14ac:dyDescent="0.15">
      <c r="A21" s="115" t="s">
        <v>30</v>
      </c>
      <c r="B21" s="115">
        <f t="shared" si="8"/>
        <v>27</v>
      </c>
      <c r="C21" s="116">
        <v>52.95004760945551</v>
      </c>
      <c r="D21" s="117">
        <v>67.999959569819467</v>
      </c>
      <c r="E21" s="118">
        <v>71.97822684321136</v>
      </c>
      <c r="F21" s="119">
        <v>57.441159372428615</v>
      </c>
      <c r="G21" s="120">
        <v>54.334593273564224</v>
      </c>
      <c r="H21" s="121">
        <v>22.170516594614885</v>
      </c>
      <c r="I21" s="122">
        <v>86.968115757213255</v>
      </c>
      <c r="J21" s="3"/>
      <c r="K21" s="44" t="s">
        <v>30</v>
      </c>
      <c r="L21" s="44">
        <f t="shared" si="9"/>
        <v>27</v>
      </c>
      <c r="M21" s="123">
        <f t="shared" si="0"/>
        <v>52.929777621191526</v>
      </c>
      <c r="N21" s="101">
        <f>'Final metric_Gap&amp;Correction'!B25</f>
        <v>67.964441976671594</v>
      </c>
      <c r="O21" s="101">
        <f>'Final metric_Gap&amp;Correction'!AI25</f>
        <v>71.989014871957664</v>
      </c>
      <c r="P21" s="101">
        <f>'Final metric_Gap&amp;Correction'!BJ25</f>
        <v>57.420324061863212</v>
      </c>
      <c r="Q21" s="101">
        <f>'Final metric_Gap&amp;Correction'!CD25</f>
        <v>54.335781019024552</v>
      </c>
      <c r="R21" s="101">
        <f>'Final metric_Gap&amp;Correction'!CY25</f>
        <v>22.142623758777805</v>
      </c>
      <c r="S21" s="101">
        <f>'Final metric_Gap&amp;Correction'!EA25</f>
        <v>86.977611264154334</v>
      </c>
      <c r="T21" s="124">
        <f t="shared" si="1"/>
        <v>-2.0269988263983407E-2</v>
      </c>
      <c r="U21" s="125">
        <f t="shared" si="2"/>
        <v>-3.5517593147872617E-2</v>
      </c>
      <c r="V21" s="125">
        <f t="shared" si="3"/>
        <v>1.078802874630469E-2</v>
      </c>
      <c r="W21" s="125">
        <f t="shared" si="4"/>
        <v>-2.0835310565402665E-2</v>
      </c>
      <c r="X21" s="125">
        <f t="shared" si="5"/>
        <v>1.1877454603279602E-3</v>
      </c>
      <c r="Y21" s="126">
        <f t="shared" si="6"/>
        <v>-2.7892835837079133E-2</v>
      </c>
      <c r="Z21" s="125">
        <f t="shared" si="7"/>
        <v>9.4955069410787019E-3</v>
      </c>
    </row>
    <row r="22" spans="1:26" ht="13.5" customHeight="1" x14ac:dyDescent="0.15">
      <c r="A22" s="115" t="s">
        <v>31</v>
      </c>
      <c r="B22" s="115">
        <f t="shared" si="8"/>
        <v>15</v>
      </c>
      <c r="C22" s="116">
        <v>63.393367305843086</v>
      </c>
      <c r="D22" s="117">
        <v>75.449791234166312</v>
      </c>
      <c r="E22" s="118">
        <v>82.555309581797189</v>
      </c>
      <c r="F22" s="119">
        <v>67.136960346461208</v>
      </c>
      <c r="G22" s="120">
        <v>64.232244762027321</v>
      </c>
      <c r="H22" s="121">
        <v>32.843157766501754</v>
      </c>
      <c r="I22" s="122">
        <v>91.968388663123392</v>
      </c>
      <c r="J22" s="3"/>
      <c r="K22" s="44" t="s">
        <v>31</v>
      </c>
      <c r="L22" s="44">
        <f t="shared" si="9"/>
        <v>15</v>
      </c>
      <c r="M22" s="123">
        <f t="shared" si="0"/>
        <v>63.390558542394601</v>
      </c>
      <c r="N22" s="101">
        <f>'Final metric_Gap&amp;Correction'!B26</f>
        <v>75.424005110893518</v>
      </c>
      <c r="O22" s="101">
        <f>'Final metric_Gap&amp;Correction'!AI26</f>
        <v>82.574108729543767</v>
      </c>
      <c r="P22" s="101">
        <f>'Final metric_Gap&amp;Correction'!BJ26</f>
        <v>67.136824541624748</v>
      </c>
      <c r="Q22" s="101">
        <f>'Final metric_Gap&amp;Correction'!CD26</f>
        <v>64.20345881507221</v>
      </c>
      <c r="R22" s="101">
        <f>'Final metric_Gap&amp;Correction'!CY26</f>
        <v>32.853365280618696</v>
      </c>
      <c r="S22" s="101">
        <f>'Final metric_Gap&amp;Correction'!EA26</f>
        <v>91.962061717152267</v>
      </c>
      <c r="T22" s="124">
        <f t="shared" si="1"/>
        <v>-2.8087634484847968E-3</v>
      </c>
      <c r="U22" s="125">
        <f t="shared" si="2"/>
        <v>-2.5786123272794725E-2</v>
      </c>
      <c r="V22" s="125">
        <f t="shared" si="3"/>
        <v>1.8799147746577205E-2</v>
      </c>
      <c r="W22" s="125">
        <f t="shared" si="4"/>
        <v>-1.3580483646080665E-4</v>
      </c>
      <c r="X22" s="125">
        <f t="shared" si="5"/>
        <v>-2.878594695511083E-2</v>
      </c>
      <c r="Y22" s="126">
        <f t="shared" si="6"/>
        <v>1.0207514116942207E-2</v>
      </c>
      <c r="Z22" s="125">
        <f t="shared" si="7"/>
        <v>-6.326945971125042E-3</v>
      </c>
    </row>
    <row r="23" spans="1:26" ht="13.5" customHeight="1" x14ac:dyDescent="0.15">
      <c r="A23" s="115" t="s">
        <v>32</v>
      </c>
      <c r="B23" s="115">
        <f t="shared" si="8"/>
        <v>5</v>
      </c>
      <c r="C23" s="116">
        <v>74.096840178700674</v>
      </c>
      <c r="D23" s="117">
        <v>77.835164972034221</v>
      </c>
      <c r="E23" s="118">
        <v>86.154992150263098</v>
      </c>
      <c r="F23" s="119">
        <v>67.327533598666093</v>
      </c>
      <c r="G23" s="120">
        <v>83.861729498894761</v>
      </c>
      <c r="H23" s="121">
        <v>57.219535374926402</v>
      </c>
      <c r="I23" s="122">
        <v>90.035786311698843</v>
      </c>
      <c r="J23" s="3"/>
      <c r="K23" s="44" t="s">
        <v>32</v>
      </c>
      <c r="L23" s="44">
        <f t="shared" si="9"/>
        <v>5</v>
      </c>
      <c r="M23" s="123">
        <f t="shared" si="0"/>
        <v>74.111941103126924</v>
      </c>
      <c r="N23" s="101">
        <f>'Final metric_Gap&amp;Correction'!B27</f>
        <v>77.832679397062819</v>
      </c>
      <c r="O23" s="101">
        <f>'Final metric_Gap&amp;Correction'!AI27</f>
        <v>86.178450516226562</v>
      </c>
      <c r="P23" s="101">
        <f>'Final metric_Gap&amp;Correction'!BJ27</f>
        <v>67.336714566917379</v>
      </c>
      <c r="Q23" s="101">
        <f>'Final metric_Gap&amp;Correction'!CD27</f>
        <v>83.871490987066267</v>
      </c>
      <c r="R23" s="101">
        <f>'Final metric_Gap&amp;Correction'!CY27</f>
        <v>57.256481769914721</v>
      </c>
      <c r="S23" s="101">
        <f>'Final metric_Gap&amp;Correction'!EA27</f>
        <v>90.034173203604965</v>
      </c>
      <c r="T23" s="124">
        <f t="shared" si="1"/>
        <v>1.5100924426249662E-2</v>
      </c>
      <c r="U23" s="125">
        <f t="shared" si="2"/>
        <v>-2.4855749714021158E-3</v>
      </c>
      <c r="V23" s="125">
        <f t="shared" si="3"/>
        <v>2.3458365963463734E-2</v>
      </c>
      <c r="W23" s="125">
        <f t="shared" si="4"/>
        <v>9.1809682512860036E-3</v>
      </c>
      <c r="X23" s="125">
        <f t="shared" si="5"/>
        <v>9.7614881715060164E-3</v>
      </c>
      <c r="Y23" s="126">
        <f t="shared" si="6"/>
        <v>3.6946394988319753E-2</v>
      </c>
      <c r="Z23" s="125">
        <f t="shared" si="7"/>
        <v>-1.6131080938777131E-3</v>
      </c>
    </row>
    <row r="24" spans="1:26" ht="13.5" customHeight="1" x14ac:dyDescent="0.15">
      <c r="A24" s="115" t="s">
        <v>33</v>
      </c>
      <c r="B24" s="115">
        <f t="shared" si="8"/>
        <v>13</v>
      </c>
      <c r="C24" s="116">
        <v>66.536671353898598</v>
      </c>
      <c r="D24" s="117">
        <v>76.365558576891928</v>
      </c>
      <c r="E24" s="118">
        <v>86.74295792649005</v>
      </c>
      <c r="F24" s="119">
        <v>63.76503876306689</v>
      </c>
      <c r="G24" s="120">
        <v>61.191436593834183</v>
      </c>
      <c r="H24" s="121">
        <v>44.213011357199314</v>
      </c>
      <c r="I24" s="122">
        <v>91.88796646883317</v>
      </c>
      <c r="J24" s="3"/>
      <c r="K24" s="44" t="s">
        <v>33</v>
      </c>
      <c r="L24" s="44">
        <f t="shared" si="9"/>
        <v>13</v>
      </c>
      <c r="M24" s="123">
        <f t="shared" si="0"/>
        <v>66.533734193770201</v>
      </c>
      <c r="N24" s="101">
        <f>'Final metric_Gap&amp;Correction'!B28</f>
        <v>76.386646319322082</v>
      </c>
      <c r="O24" s="101">
        <f>'Final metric_Gap&amp;Correction'!AI28</f>
        <v>86.759614221508485</v>
      </c>
      <c r="P24" s="101">
        <f>'Final metric_Gap&amp;Correction'!BJ28</f>
        <v>63.763031805015828</v>
      </c>
      <c r="Q24" s="101">
        <f>'Final metric_Gap&amp;Correction'!CD28</f>
        <v>61.14505519487971</v>
      </c>
      <c r="R24" s="101">
        <f>'Final metric_Gap&amp;Correction'!CY28</f>
        <v>44.209415083940961</v>
      </c>
      <c r="S24" s="101">
        <f>'Final metric_Gap&amp;Correction'!EA28</f>
        <v>91.893419054622555</v>
      </c>
      <c r="T24" s="124">
        <f t="shared" si="1"/>
        <v>-2.937160128396954E-3</v>
      </c>
      <c r="U24" s="125">
        <f t="shared" si="2"/>
        <v>2.1087742430154321E-2</v>
      </c>
      <c r="V24" s="125">
        <f t="shared" si="3"/>
        <v>1.6656295018435685E-2</v>
      </c>
      <c r="W24" s="125">
        <f t="shared" si="4"/>
        <v>-2.0069580510622131E-3</v>
      </c>
      <c r="X24" s="125">
        <f t="shared" si="5"/>
        <v>-4.6381398954473241E-2</v>
      </c>
      <c r="Y24" s="126">
        <f t="shared" si="6"/>
        <v>-3.5962732583527668E-3</v>
      </c>
      <c r="Z24" s="125">
        <f t="shared" si="7"/>
        <v>5.4525857893850116E-3</v>
      </c>
    </row>
    <row r="25" spans="1:26" ht="13.5" customHeight="1" x14ac:dyDescent="0.15">
      <c r="A25" s="115" t="s">
        <v>34</v>
      </c>
      <c r="B25" s="115">
        <f t="shared" si="8"/>
        <v>24</v>
      </c>
      <c r="C25" s="116">
        <v>55.812097696854295</v>
      </c>
      <c r="D25" s="117">
        <v>67.307608958299397</v>
      </c>
      <c r="E25" s="118">
        <v>75.524031728750259</v>
      </c>
      <c r="F25" s="119">
        <v>57.189779928583214</v>
      </c>
      <c r="G25" s="120">
        <v>52.496322406277415</v>
      </c>
      <c r="H25" s="121">
        <v>29.990072958980146</v>
      </c>
      <c r="I25" s="122">
        <v>83.103686332751494</v>
      </c>
      <c r="J25" s="3"/>
      <c r="K25" s="44" t="s">
        <v>34</v>
      </c>
      <c r="L25" s="44">
        <f t="shared" si="9"/>
        <v>24</v>
      </c>
      <c r="M25" s="123">
        <f t="shared" si="0"/>
        <v>55.785256870156054</v>
      </c>
      <c r="N25" s="101">
        <f>'Final metric_Gap&amp;Correction'!B29</f>
        <v>67.254902362215489</v>
      </c>
      <c r="O25" s="101">
        <f>'Final metric_Gap&amp;Correction'!AI29</f>
        <v>75.524461090091336</v>
      </c>
      <c r="P25" s="101">
        <f>'Final metric_Gap&amp;Correction'!BJ29</f>
        <v>57.209135254056257</v>
      </c>
      <c r="Q25" s="101">
        <f>'Final metric_Gap&amp;Correction'!CD29</f>
        <v>52.413046544591431</v>
      </c>
      <c r="R25" s="101">
        <f>'Final metric_Gap&amp;Correction'!CY29</f>
        <v>29.963715167286939</v>
      </c>
      <c r="S25" s="101">
        <f>'Final metric_Gap&amp;Correction'!EA29</f>
        <v>83.100089705383866</v>
      </c>
      <c r="T25" s="124">
        <f t="shared" si="1"/>
        <v>-2.6840826698240505E-2</v>
      </c>
      <c r="U25" s="125">
        <f t="shared" si="2"/>
        <v>-5.2706596083908153E-2</v>
      </c>
      <c r="V25" s="125">
        <f t="shared" si="3"/>
        <v>4.2936134107662838E-4</v>
      </c>
      <c r="W25" s="125">
        <f t="shared" si="4"/>
        <v>1.9355325473043195E-2</v>
      </c>
      <c r="X25" s="125">
        <f t="shared" si="5"/>
        <v>-8.3275861685983443E-2</v>
      </c>
      <c r="Y25" s="126">
        <f t="shared" si="6"/>
        <v>-2.6357791693207844E-2</v>
      </c>
      <c r="Z25" s="125">
        <f t="shared" si="7"/>
        <v>-3.5966273676280025E-3</v>
      </c>
    </row>
    <row r="26" spans="1:26" ht="13.5" customHeight="1" x14ac:dyDescent="0.15">
      <c r="A26" s="115" t="s">
        <v>35</v>
      </c>
      <c r="B26" s="115">
        <f t="shared" si="8"/>
        <v>16</v>
      </c>
      <c r="C26" s="116">
        <v>61.284624889135095</v>
      </c>
      <c r="D26" s="117">
        <v>72.9310831037306</v>
      </c>
      <c r="E26" s="118">
        <v>72.846554247181601</v>
      </c>
      <c r="F26" s="119">
        <v>55.744614539186884</v>
      </c>
      <c r="G26" s="120">
        <v>47.549799424831427</v>
      </c>
      <c r="H26" s="121">
        <v>51.118683850294261</v>
      </c>
      <c r="I26" s="122">
        <v>84.575716802287715</v>
      </c>
      <c r="J26" s="3"/>
      <c r="K26" s="44" t="s">
        <v>35</v>
      </c>
      <c r="L26" s="44">
        <f t="shared" si="9"/>
        <v>16</v>
      </c>
      <c r="M26" s="123">
        <f t="shared" si="0"/>
        <v>61.263484953580182</v>
      </c>
      <c r="N26" s="101">
        <f>'Final metric_Gap&amp;Correction'!B30</f>
        <v>72.905764998746406</v>
      </c>
      <c r="O26" s="101">
        <f>'Final metric_Gap&amp;Correction'!AI30</f>
        <v>72.854606374544048</v>
      </c>
      <c r="P26" s="101">
        <f>'Final metric_Gap&amp;Correction'!BJ30</f>
        <v>55.725239000601803</v>
      </c>
      <c r="Q26" s="101">
        <f>'Final metric_Gap&amp;Correction'!CD30</f>
        <v>47.514686346889498</v>
      </c>
      <c r="R26" s="101">
        <f>'Final metric_Gap&amp;Correction'!CY30</f>
        <v>51.093724808502955</v>
      </c>
      <c r="S26" s="101">
        <f>'Final metric_Gap&amp;Correction'!EA30</f>
        <v>84.559875865565161</v>
      </c>
      <c r="T26" s="124">
        <f t="shared" si="1"/>
        <v>-2.1139935554913336E-2</v>
      </c>
      <c r="U26" s="125">
        <f t="shared" si="2"/>
        <v>-2.5318104984194179E-2</v>
      </c>
      <c r="V26" s="125">
        <f t="shared" si="3"/>
        <v>8.0521273624469814E-3</v>
      </c>
      <c r="W26" s="125">
        <f t="shared" si="4"/>
        <v>-1.9375538585080676E-2</v>
      </c>
      <c r="X26" s="125">
        <f t="shared" si="5"/>
        <v>-3.5113077941929305E-2</v>
      </c>
      <c r="Y26" s="126">
        <f t="shared" si="6"/>
        <v>-2.4959041791305481E-2</v>
      </c>
      <c r="Z26" s="125">
        <f t="shared" si="7"/>
        <v>-1.5840936722554488E-2</v>
      </c>
    </row>
    <row r="27" spans="1:26" ht="13.5" customHeight="1" x14ac:dyDescent="0.15">
      <c r="A27" s="115" t="s">
        <v>36</v>
      </c>
      <c r="B27" s="115">
        <f t="shared" si="8"/>
        <v>26</v>
      </c>
      <c r="C27" s="116">
        <v>54.445623818835784</v>
      </c>
      <c r="D27" s="117">
        <v>67.635719368838153</v>
      </c>
      <c r="E27" s="118">
        <v>62.96379116165874</v>
      </c>
      <c r="F27" s="119">
        <v>52.38021580688936</v>
      </c>
      <c r="G27" s="120">
        <v>50.268992052066253</v>
      </c>
      <c r="H27" s="121">
        <v>37.549973376847703</v>
      </c>
      <c r="I27" s="122">
        <v>71.235941030515534</v>
      </c>
      <c r="J27" s="3"/>
      <c r="K27" s="44" t="s">
        <v>36</v>
      </c>
      <c r="L27" s="44">
        <f t="shared" si="9"/>
        <v>26</v>
      </c>
      <c r="M27" s="123">
        <f t="shared" si="0"/>
        <v>54.467109300417107</v>
      </c>
      <c r="N27" s="101">
        <f>'Final metric_Gap&amp;Correction'!B31</f>
        <v>67.681470340910664</v>
      </c>
      <c r="O27" s="101">
        <f>'Final metric_Gap&amp;Correction'!AI31</f>
        <v>62.991566421530621</v>
      </c>
      <c r="P27" s="101">
        <f>'Final metric_Gap&amp;Correction'!BJ31</f>
        <v>52.474382618345743</v>
      </c>
      <c r="Q27" s="101">
        <f>'Final metric_Gap&amp;Correction'!CD31</f>
        <v>50.235368402443925</v>
      </c>
      <c r="R27" s="101">
        <f>'Final metric_Gap&amp;Correction'!CY31</f>
        <v>37.52802942930245</v>
      </c>
      <c r="S27" s="101">
        <f>'Final metric_Gap&amp;Correction'!EA31</f>
        <v>71.247405070401086</v>
      </c>
      <c r="T27" s="124">
        <f t="shared" si="1"/>
        <v>2.1485481581322574E-2</v>
      </c>
      <c r="U27" s="125">
        <f t="shared" si="2"/>
        <v>4.5750972072511331E-2</v>
      </c>
      <c r="V27" s="125">
        <f t="shared" si="3"/>
        <v>2.7775259871880564E-2</v>
      </c>
      <c r="W27" s="125">
        <f t="shared" si="4"/>
        <v>9.4166811456382504E-2</v>
      </c>
      <c r="X27" s="125">
        <f t="shared" si="5"/>
        <v>-3.3623649622327889E-2</v>
      </c>
      <c r="Y27" s="126">
        <f t="shared" si="6"/>
        <v>-2.1943947545253195E-2</v>
      </c>
      <c r="Z27" s="125">
        <f t="shared" si="7"/>
        <v>1.1464039885552779E-2</v>
      </c>
    </row>
    <row r="28" spans="1:26" ht="13.5" customHeight="1" x14ac:dyDescent="0.15">
      <c r="A28" s="115" t="s">
        <v>37</v>
      </c>
      <c r="B28" s="115">
        <f t="shared" si="8"/>
        <v>11</v>
      </c>
      <c r="C28" s="116">
        <v>67.725874510373302</v>
      </c>
      <c r="D28" s="117">
        <v>73.061111829133168</v>
      </c>
      <c r="E28" s="118">
        <v>83.020177720534917</v>
      </c>
      <c r="F28" s="119">
        <v>55.924399816246485</v>
      </c>
      <c r="G28" s="120">
        <v>72.868880651431283</v>
      </c>
      <c r="H28" s="121">
        <v>54.96138499191062</v>
      </c>
      <c r="I28" s="122">
        <v>86.856294532051933</v>
      </c>
      <c r="J28" s="3"/>
      <c r="K28" s="44" t="s">
        <v>37</v>
      </c>
      <c r="L28" s="44">
        <f t="shared" si="9"/>
        <v>11</v>
      </c>
      <c r="M28" s="123">
        <f t="shared" si="0"/>
        <v>67.729006498269555</v>
      </c>
      <c r="N28" s="101">
        <f>'Final metric_Gap&amp;Correction'!B32</f>
        <v>73.063454119557647</v>
      </c>
      <c r="O28" s="101">
        <f>'Final metric_Gap&amp;Correction'!AI32</f>
        <v>83.02773844648857</v>
      </c>
      <c r="P28" s="101">
        <f>'Final metric_Gap&amp;Correction'!BJ32</f>
        <v>55.901175907945905</v>
      </c>
      <c r="Q28" s="101">
        <f>'Final metric_Gap&amp;Correction'!CD32</f>
        <v>72.90619075189916</v>
      </c>
      <c r="R28" s="101">
        <f>'Final metric_Gap&amp;Correction'!CY32</f>
        <v>54.981368719254569</v>
      </c>
      <c r="S28" s="101">
        <f>'Final metric_Gap&amp;Correction'!EA32</f>
        <v>86.831690265452593</v>
      </c>
      <c r="T28" s="124">
        <f t="shared" si="1"/>
        <v>3.1319878962534631E-3</v>
      </c>
      <c r="U28" s="125">
        <f t="shared" si="2"/>
        <v>2.3422904244796428E-3</v>
      </c>
      <c r="V28" s="125">
        <f t="shared" si="3"/>
        <v>7.5607259536525362E-3</v>
      </c>
      <c r="W28" s="125">
        <f t="shared" si="4"/>
        <v>-2.322390830057941E-2</v>
      </c>
      <c r="X28" s="125">
        <f t="shared" si="5"/>
        <v>3.7310100467877305E-2</v>
      </c>
      <c r="Y28" s="126">
        <f t="shared" si="6"/>
        <v>1.9983727343948487E-2</v>
      </c>
      <c r="Z28" s="125">
        <f t="shared" si="7"/>
        <v>-2.4604266599340008E-2</v>
      </c>
    </row>
    <row r="29" spans="1:26" ht="13.5" customHeight="1" x14ac:dyDescent="0.15">
      <c r="A29" s="115" t="s">
        <v>38</v>
      </c>
      <c r="B29" s="115">
        <f t="shared" si="8"/>
        <v>25</v>
      </c>
      <c r="C29" s="116">
        <v>55.453393875870837</v>
      </c>
      <c r="D29" s="117">
        <v>66.615234513369458</v>
      </c>
      <c r="E29" s="118">
        <v>75.11893970836455</v>
      </c>
      <c r="F29" s="119">
        <v>61.239201493073047</v>
      </c>
      <c r="G29" s="120">
        <v>46.259000517904909</v>
      </c>
      <c r="H29" s="121">
        <v>29.555895846463962</v>
      </c>
      <c r="I29" s="122">
        <v>85.479798067776287</v>
      </c>
      <c r="J29" s="3"/>
      <c r="K29" s="44" t="s">
        <v>38</v>
      </c>
      <c r="L29" s="44">
        <f t="shared" si="9"/>
        <v>25</v>
      </c>
      <c r="M29" s="123">
        <f t="shared" si="0"/>
        <v>55.462611534693316</v>
      </c>
      <c r="N29" s="101">
        <f>'Final metric_Gap&amp;Correction'!B33</f>
        <v>66.622734346664629</v>
      </c>
      <c r="O29" s="101">
        <f>'Final metric_Gap&amp;Correction'!AI33</f>
        <v>75.135809458893405</v>
      </c>
      <c r="P29" s="101">
        <f>'Final metric_Gap&amp;Correction'!BJ33</f>
        <v>61.223565573334135</v>
      </c>
      <c r="Q29" s="101">
        <f>'Final metric_Gap&amp;Correction'!CD33</f>
        <v>46.282402904510008</v>
      </c>
      <c r="R29" s="101">
        <f>'Final metric_Gap&amp;Correction'!CY33</f>
        <v>29.568634996728402</v>
      </c>
      <c r="S29" s="101">
        <f>'Final metric_Gap&amp;Correction'!EA33</f>
        <v>85.487654029129089</v>
      </c>
      <c r="T29" s="124">
        <f t="shared" si="1"/>
        <v>9.2176588224788247E-3</v>
      </c>
      <c r="U29" s="125">
        <f t="shared" si="2"/>
        <v>7.499833295170788E-3</v>
      </c>
      <c r="V29" s="125">
        <f t="shared" si="3"/>
        <v>1.6869750528854865E-2</v>
      </c>
      <c r="W29" s="125">
        <f t="shared" si="4"/>
        <v>-1.5635919738912207E-2</v>
      </c>
      <c r="X29" s="125">
        <f t="shared" si="5"/>
        <v>2.3402386605098968E-2</v>
      </c>
      <c r="Y29" s="126">
        <f t="shared" si="6"/>
        <v>1.2739150264440724E-2</v>
      </c>
      <c r="Z29" s="125">
        <f t="shared" si="7"/>
        <v>7.8559613528028649E-3</v>
      </c>
    </row>
    <row r="30" spans="1:26" ht="13.5" customHeight="1" x14ac:dyDescent="0.15">
      <c r="A30" s="115" t="s">
        <v>39</v>
      </c>
      <c r="B30" s="115">
        <f t="shared" si="8"/>
        <v>4</v>
      </c>
      <c r="C30" s="116">
        <v>74.653687770059321</v>
      </c>
      <c r="D30" s="117">
        <v>75.427003706149179</v>
      </c>
      <c r="E30" s="118">
        <v>87.062007383989467</v>
      </c>
      <c r="F30" s="119">
        <v>61.636309566112459</v>
      </c>
      <c r="G30" s="120">
        <v>77.365550656007954</v>
      </c>
      <c r="H30" s="121">
        <v>71.923380171794278</v>
      </c>
      <c r="I30" s="122">
        <v>89.289718346765369</v>
      </c>
      <c r="J30" s="3"/>
      <c r="K30" s="44" t="s">
        <v>39</v>
      </c>
      <c r="L30" s="44">
        <f t="shared" si="9"/>
        <v>4</v>
      </c>
      <c r="M30" s="123">
        <f t="shared" si="0"/>
        <v>74.673333686378143</v>
      </c>
      <c r="N30" s="101">
        <f>'Final metric_Gap&amp;Correction'!B34</f>
        <v>75.475272711459709</v>
      </c>
      <c r="O30" s="101">
        <f>'Final metric_Gap&amp;Correction'!AI34</f>
        <v>87.036515040899886</v>
      </c>
      <c r="P30" s="101">
        <f>'Final metric_Gap&amp;Correction'!BJ34</f>
        <v>61.679882769687737</v>
      </c>
      <c r="Q30" s="101">
        <f>'Final metric_Gap&amp;Correction'!CD34</f>
        <v>77.403825494231569</v>
      </c>
      <c r="R30" s="101">
        <f>'Final metric_Gap&amp;Correction'!CY34</f>
        <v>71.913199699907921</v>
      </c>
      <c r="S30" s="101">
        <f>'Final metric_Gap&amp;Correction'!EA34</f>
        <v>89.277410472893976</v>
      </c>
      <c r="T30" s="124">
        <f t="shared" si="1"/>
        <v>1.9645916318822287E-2</v>
      </c>
      <c r="U30" s="125">
        <f t="shared" si="2"/>
        <v>4.8269005310530133E-2</v>
      </c>
      <c r="V30" s="125">
        <f t="shared" si="3"/>
        <v>-2.5492343089581482E-2</v>
      </c>
      <c r="W30" s="125">
        <f t="shared" si="4"/>
        <v>4.357320357527783E-2</v>
      </c>
      <c r="X30" s="125">
        <f t="shared" si="5"/>
        <v>3.8274838223614438E-2</v>
      </c>
      <c r="Y30" s="126">
        <f t="shared" si="6"/>
        <v>-1.0180471886357623E-2</v>
      </c>
      <c r="Z30" s="125">
        <f t="shared" si="7"/>
        <v>-1.2307873871392871E-2</v>
      </c>
    </row>
    <row r="31" spans="1:26" ht="13.5" customHeight="1" x14ac:dyDescent="0.15">
      <c r="A31" s="115" t="s">
        <v>40</v>
      </c>
      <c r="B31" s="115">
        <f t="shared" si="8"/>
        <v>1</v>
      </c>
      <c r="C31" s="116">
        <v>83.829443840326562</v>
      </c>
      <c r="D31" s="117">
        <v>82.889383917156735</v>
      </c>
      <c r="E31" s="118">
        <v>86.789286529620981</v>
      </c>
      <c r="F31" s="119">
        <v>74.201213889477145</v>
      </c>
      <c r="G31" s="120">
        <v>90.089398544291129</v>
      </c>
      <c r="H31" s="121">
        <v>84.214290244408019</v>
      </c>
      <c r="I31" s="122">
        <v>94.511344431513791</v>
      </c>
      <c r="J31" s="3"/>
      <c r="K31" s="44" t="s">
        <v>40</v>
      </c>
      <c r="L31" s="44">
        <f t="shared" si="9"/>
        <v>1</v>
      </c>
      <c r="M31" s="123">
        <f t="shared" si="0"/>
        <v>83.841644457814368</v>
      </c>
      <c r="N31" s="101">
        <f>'Final metric_Gap&amp;Correction'!B35</f>
        <v>82.892825288449515</v>
      </c>
      <c r="O31" s="101">
        <f>'Final metric_Gap&amp;Correction'!AI35</f>
        <v>86.784224885593716</v>
      </c>
      <c r="P31" s="101">
        <f>'Final metric_Gap&amp;Correction'!BJ35</f>
        <v>74.272899147383271</v>
      </c>
      <c r="Q31" s="101">
        <f>'Final metric_Gap&amp;Correction'!CD35</f>
        <v>90.049166828111339</v>
      </c>
      <c r="R31" s="101">
        <f>'Final metric_Gap&amp;Correction'!CY35</f>
        <v>84.220394581646232</v>
      </c>
      <c r="S31" s="101">
        <f>'Final metric_Gap&amp;Correction'!EA35</f>
        <v>94.500463059669016</v>
      </c>
      <c r="T31" s="124">
        <f t="shared" si="1"/>
        <v>1.2200617487806653E-2</v>
      </c>
      <c r="U31" s="125">
        <f t="shared" si="2"/>
        <v>3.4413712927801043E-3</v>
      </c>
      <c r="V31" s="125">
        <f t="shared" si="3"/>
        <v>-5.0616440272648333E-3</v>
      </c>
      <c r="W31" s="125">
        <f t="shared" si="4"/>
        <v>7.1685257906125344E-2</v>
      </c>
      <c r="X31" s="125">
        <f t="shared" si="5"/>
        <v>-4.0231716179789601E-2</v>
      </c>
      <c r="Y31" s="126">
        <f t="shared" si="6"/>
        <v>6.1043372382130201E-3</v>
      </c>
      <c r="Z31" s="125">
        <f t="shared" si="7"/>
        <v>-1.088137184477489E-2</v>
      </c>
    </row>
    <row r="32" spans="1:26" ht="13.5" customHeight="1" x14ac:dyDescent="0.15">
      <c r="A32" s="115" t="s">
        <v>41</v>
      </c>
      <c r="B32" s="115">
        <f t="shared" si="8"/>
        <v>6</v>
      </c>
      <c r="C32" s="116">
        <v>72.725005369952001</v>
      </c>
      <c r="D32" s="117">
        <v>76.945739191708157</v>
      </c>
      <c r="E32" s="118">
        <v>80.396357259599327</v>
      </c>
      <c r="F32" s="119">
        <v>70.14098228712308</v>
      </c>
      <c r="G32" s="120">
        <v>69.886159372651704</v>
      </c>
      <c r="H32" s="121">
        <v>59.971170413959818</v>
      </c>
      <c r="I32" s="122">
        <v>92.754914853574491</v>
      </c>
      <c r="J32" s="3"/>
      <c r="K32" s="44" t="s">
        <v>41</v>
      </c>
      <c r="L32" s="44">
        <f t="shared" si="9"/>
        <v>6</v>
      </c>
      <c r="M32" s="123">
        <f t="shared" si="0"/>
        <v>72.712736019112782</v>
      </c>
      <c r="N32" s="101">
        <f>'Final metric_Gap&amp;Correction'!B36</f>
        <v>76.969206541250585</v>
      </c>
      <c r="O32" s="101">
        <f>'Final metric_Gap&amp;Correction'!AI36</f>
        <v>80.365288838340376</v>
      </c>
      <c r="P32" s="101">
        <f>'Final metric_Gap&amp;Correction'!BJ36</f>
        <v>70.110209130801309</v>
      </c>
      <c r="Q32" s="101">
        <f>'Final metric_Gap&amp;Correction'!CD36</f>
        <v>69.836690513366577</v>
      </c>
      <c r="R32" s="101">
        <f>'Final metric_Gap&amp;Correction'!CY36</f>
        <v>59.98451962836694</v>
      </c>
      <c r="S32" s="101">
        <f>'Final metric_Gap&amp;Correction'!EA36</f>
        <v>92.743472664799299</v>
      </c>
      <c r="T32" s="124">
        <f t="shared" si="1"/>
        <v>-1.2269350839218873E-2</v>
      </c>
      <c r="U32" s="125">
        <f t="shared" si="2"/>
        <v>2.3467349542428906E-2</v>
      </c>
      <c r="V32" s="125">
        <f t="shared" si="3"/>
        <v>-3.1068421258950707E-2</v>
      </c>
      <c r="W32" s="125">
        <f t="shared" si="4"/>
        <v>-3.0773156321771467E-2</v>
      </c>
      <c r="X32" s="125">
        <f t="shared" si="5"/>
        <v>-4.9468859285127564E-2</v>
      </c>
      <c r="Y32" s="126">
        <f t="shared" si="6"/>
        <v>1.3349214407121224E-2</v>
      </c>
      <c r="Z32" s="125">
        <f t="shared" si="7"/>
        <v>-1.1442188775191653E-2</v>
      </c>
    </row>
    <row r="33" spans="1:26" ht="13.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0"/>
      <c r="U33" s="3"/>
      <c r="V33" s="3"/>
      <c r="W33" s="3"/>
      <c r="X33" s="3"/>
      <c r="Y33" s="51"/>
      <c r="Z33" s="3"/>
    </row>
    <row r="34" spans="1:26" ht="13.5" customHeight="1" x14ac:dyDescent="0.15">
      <c r="A34" s="3" t="s">
        <v>234</v>
      </c>
      <c r="B34" s="3"/>
      <c r="C34" s="175">
        <f t="shared" ref="C34:I34" si="10">PEARSON(C4:C32,M4:M32)</f>
        <v>0.99999897553995498</v>
      </c>
      <c r="D34" s="175">
        <f t="shared" si="10"/>
        <v>0.99997447141984608</v>
      </c>
      <c r="E34" s="175">
        <f t="shared" si="10"/>
        <v>0.99999695969738156</v>
      </c>
      <c r="F34" s="175">
        <f t="shared" si="10"/>
        <v>0.99998401709763662</v>
      </c>
      <c r="G34" s="175">
        <f t="shared" si="10"/>
        <v>0.99999580127974796</v>
      </c>
      <c r="H34" s="175">
        <f t="shared" si="10"/>
        <v>0.99999922871559255</v>
      </c>
      <c r="I34" s="175">
        <f t="shared" si="10"/>
        <v>0.99999799940064882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124">
        <f t="shared" ref="T34:Z34" si="11">AVERAGE(T4:T32)</f>
        <v>1.5971580955371383E-3</v>
      </c>
      <c r="U34" s="125">
        <f t="shared" si="11"/>
        <v>2.3825723237134245E-3</v>
      </c>
      <c r="V34" s="125">
        <f t="shared" si="11"/>
        <v>-1.2696130834777658E-6</v>
      </c>
      <c r="W34" s="125">
        <f t="shared" si="11"/>
        <v>8.380908175075235E-3</v>
      </c>
      <c r="X34" s="125">
        <f t="shared" si="11"/>
        <v>-4.2684757674553095E-4</v>
      </c>
      <c r="Y34" s="126">
        <f t="shared" si="11"/>
        <v>-2.1211131645084777E-4</v>
      </c>
      <c r="Z34" s="125">
        <f t="shared" si="11"/>
        <v>-6.4761530302774872E-3</v>
      </c>
    </row>
    <row r="35" spans="1:26" ht="13.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15">
      <c r="A37" s="3"/>
      <c r="B37" s="3"/>
      <c r="C37" s="3"/>
      <c r="D37" s="3"/>
      <c r="E37" s="3"/>
      <c r="F37" s="3"/>
      <c r="G37" s="3"/>
      <c r="U37" s="3"/>
      <c r="V37" s="3"/>
      <c r="W37" s="3"/>
      <c r="X37" s="3"/>
      <c r="Y37" s="3"/>
      <c r="Z37" s="3"/>
    </row>
    <row r="38" spans="1:26" ht="13.5" customHeight="1" x14ac:dyDescent="0.15">
      <c r="A38" s="3"/>
      <c r="B38" s="3"/>
      <c r="C38" s="3"/>
      <c r="D38" s="3"/>
      <c r="E38" s="3"/>
      <c r="F38" s="3"/>
      <c r="G38" s="3"/>
      <c r="U38" s="3"/>
      <c r="V38" s="3"/>
      <c r="W38" s="3"/>
      <c r="X38" s="3"/>
      <c r="Y38" s="3"/>
      <c r="Z38" s="3"/>
    </row>
    <row r="39" spans="1:26" ht="13.5" customHeight="1" x14ac:dyDescent="0.15">
      <c r="A39" s="3"/>
      <c r="B39" s="3"/>
      <c r="C39" s="3"/>
      <c r="D39" s="3"/>
      <c r="E39" s="3"/>
      <c r="F39" s="3"/>
      <c r="G39" s="3"/>
      <c r="U39" s="3"/>
      <c r="V39" s="3"/>
      <c r="W39" s="3"/>
      <c r="X39" s="3"/>
      <c r="Y39" s="3"/>
      <c r="Z39" s="3"/>
    </row>
    <row r="40" spans="1:26" ht="13.5" customHeight="1" x14ac:dyDescent="0.15">
      <c r="A40" s="3"/>
      <c r="B40" s="3"/>
      <c r="C40" s="3"/>
      <c r="D40" s="3"/>
      <c r="E40" s="3"/>
      <c r="F40" s="3"/>
      <c r="G40" s="3"/>
      <c r="U40" s="3"/>
      <c r="V40" s="3"/>
      <c r="W40" s="3"/>
      <c r="X40" s="3"/>
      <c r="Y40" s="3"/>
      <c r="Z40" s="3"/>
    </row>
    <row r="41" spans="1:26" ht="13.5" customHeight="1" x14ac:dyDescent="0.15">
      <c r="A41" s="3"/>
      <c r="B41" s="3"/>
      <c r="C41" s="3"/>
      <c r="D41" s="3"/>
      <c r="E41" s="3"/>
      <c r="F41" s="3"/>
      <c r="G41" s="3"/>
      <c r="U41" s="3"/>
      <c r="V41" s="3"/>
      <c r="W41" s="3"/>
      <c r="X41" s="3"/>
      <c r="Y41" s="3"/>
      <c r="Z41" s="3"/>
    </row>
    <row r="42" spans="1:26" ht="13.5" customHeight="1" x14ac:dyDescent="0.15">
      <c r="A42" s="3"/>
      <c r="B42" s="3"/>
      <c r="C42" s="3"/>
      <c r="D42" s="3"/>
      <c r="E42" s="3"/>
      <c r="F42" s="3"/>
      <c r="G42" s="3"/>
      <c r="U42" s="3"/>
      <c r="V42" s="3"/>
      <c r="W42" s="3"/>
      <c r="X42" s="3"/>
      <c r="Y42" s="3"/>
      <c r="Z42" s="3"/>
    </row>
    <row r="43" spans="1:26" ht="13.5" customHeight="1" x14ac:dyDescent="0.15">
      <c r="A43" s="3"/>
      <c r="B43" s="3"/>
      <c r="C43" s="3"/>
      <c r="D43" s="3"/>
      <c r="E43" s="3"/>
      <c r="F43" s="3"/>
      <c r="G43" s="3"/>
      <c r="U43" s="3"/>
      <c r="V43" s="3"/>
      <c r="W43" s="3"/>
      <c r="X43" s="3"/>
      <c r="Y43" s="3"/>
      <c r="Z43" s="3"/>
    </row>
    <row r="44" spans="1:26" ht="13.5" customHeight="1" x14ac:dyDescent="0.15">
      <c r="A44" s="3"/>
      <c r="B44" s="3"/>
      <c r="C44" s="3"/>
      <c r="D44" s="3"/>
      <c r="E44" s="3"/>
      <c r="F44" s="3"/>
      <c r="G44" s="3"/>
      <c r="U44" s="3"/>
      <c r="V44" s="3"/>
      <c r="W44" s="3"/>
      <c r="X44" s="3"/>
      <c r="Y44" s="3"/>
      <c r="Z44" s="3"/>
    </row>
    <row r="45" spans="1:26" ht="13.5" customHeight="1" x14ac:dyDescent="0.15">
      <c r="A45" s="3"/>
      <c r="B45" s="3"/>
      <c r="C45" s="3"/>
      <c r="D45" s="3"/>
      <c r="E45" s="3"/>
      <c r="F45" s="3"/>
      <c r="G45" s="3"/>
      <c r="U45" s="3"/>
      <c r="V45" s="3"/>
      <c r="W45" s="3"/>
      <c r="X45" s="3"/>
      <c r="Y45" s="3"/>
      <c r="Z45" s="3"/>
    </row>
    <row r="46" spans="1:26" ht="13.5" customHeight="1" x14ac:dyDescent="0.15">
      <c r="A46" s="3"/>
      <c r="B46" s="3"/>
      <c r="C46" s="3"/>
      <c r="D46" s="3"/>
      <c r="E46" s="3"/>
      <c r="F46" s="3"/>
      <c r="G46" s="3"/>
      <c r="U46" s="3"/>
      <c r="V46" s="3"/>
      <c r="W46" s="3"/>
      <c r="X46" s="3"/>
      <c r="Y46" s="3"/>
      <c r="Z46" s="3"/>
    </row>
    <row r="47" spans="1:26" ht="13.5" customHeight="1" x14ac:dyDescent="0.15">
      <c r="A47" s="3"/>
      <c r="B47" s="3"/>
      <c r="C47" s="3"/>
      <c r="D47" s="3"/>
      <c r="E47" s="3"/>
      <c r="F47" s="3"/>
      <c r="G47" s="3"/>
      <c r="U47" s="3"/>
      <c r="V47" s="3"/>
      <c r="W47" s="3"/>
      <c r="X47" s="3"/>
      <c r="Y47" s="3"/>
      <c r="Z47" s="3"/>
    </row>
    <row r="48" spans="1:26" ht="13.5" customHeight="1" x14ac:dyDescent="0.15">
      <c r="A48" s="3"/>
      <c r="B48" s="3"/>
      <c r="C48" s="3"/>
      <c r="D48" s="3"/>
      <c r="E48" s="3"/>
      <c r="F48" s="3"/>
      <c r="G48" s="3"/>
      <c r="U48" s="3"/>
      <c r="V48" s="3"/>
      <c r="W48" s="3"/>
      <c r="X48" s="3"/>
      <c r="Y48" s="3"/>
      <c r="Z48" s="3"/>
    </row>
    <row r="49" spans="1:26" ht="13.5" customHeight="1" x14ac:dyDescent="0.15">
      <c r="A49" s="3"/>
      <c r="B49" s="3"/>
      <c r="C49" s="3"/>
      <c r="D49" s="3"/>
      <c r="E49" s="3"/>
      <c r="F49" s="3"/>
      <c r="G49" s="3"/>
      <c r="U49" s="3"/>
      <c r="V49" s="3"/>
      <c r="W49" s="3"/>
      <c r="X49" s="3"/>
      <c r="Y49" s="3"/>
      <c r="Z49" s="3"/>
    </row>
    <row r="50" spans="1:26" ht="13.5" customHeight="1" x14ac:dyDescent="0.15">
      <c r="A50" s="3"/>
      <c r="B50" s="3"/>
      <c r="C50" s="3"/>
      <c r="D50" s="3"/>
      <c r="E50" s="3"/>
      <c r="F50" s="3"/>
      <c r="G50" s="3"/>
      <c r="U50" s="3"/>
      <c r="V50" s="3"/>
      <c r="W50" s="3"/>
      <c r="X50" s="3"/>
      <c r="Y50" s="3"/>
      <c r="Z50" s="3"/>
    </row>
    <row r="51" spans="1:26" ht="13.5" customHeight="1" x14ac:dyDescent="0.15">
      <c r="A51" s="3"/>
      <c r="B51" s="3"/>
      <c r="C51" s="3"/>
      <c r="D51" s="3"/>
      <c r="E51" s="3"/>
      <c r="F51" s="3"/>
      <c r="G51" s="3"/>
      <c r="U51" s="3"/>
      <c r="V51" s="3"/>
      <c r="W51" s="3"/>
      <c r="X51" s="3"/>
      <c r="Y51" s="3"/>
      <c r="Z51" s="3"/>
    </row>
    <row r="52" spans="1:26" ht="13.5" customHeight="1" x14ac:dyDescent="0.15">
      <c r="A52" s="3"/>
      <c r="B52" s="3"/>
      <c r="C52" s="3"/>
      <c r="D52" s="3"/>
      <c r="E52" s="3"/>
      <c r="F52" s="3"/>
      <c r="G52" s="3"/>
      <c r="U52" s="3"/>
      <c r="V52" s="3"/>
      <c r="W52" s="3"/>
      <c r="X52" s="3"/>
      <c r="Y52" s="3"/>
      <c r="Z52" s="3"/>
    </row>
    <row r="53" spans="1:26" ht="13.5" customHeight="1" x14ac:dyDescent="0.15">
      <c r="A53" s="3"/>
      <c r="B53" s="3"/>
      <c r="C53" s="3"/>
      <c r="D53" s="3"/>
      <c r="E53" s="3"/>
      <c r="F53" s="3"/>
      <c r="G53" s="3"/>
      <c r="U53" s="3"/>
      <c r="V53" s="3"/>
      <c r="W53" s="3"/>
      <c r="X53" s="3"/>
      <c r="Y53" s="3"/>
      <c r="Z53" s="3"/>
    </row>
    <row r="54" spans="1:26" ht="13.5" customHeight="1" x14ac:dyDescent="0.15">
      <c r="A54" s="3"/>
      <c r="B54" s="3"/>
      <c r="C54" s="3"/>
      <c r="D54" s="3"/>
      <c r="E54" s="3"/>
      <c r="F54" s="3"/>
      <c r="G54" s="3"/>
      <c r="U54" s="3"/>
      <c r="V54" s="3"/>
      <c r="W54" s="3"/>
      <c r="X54" s="3"/>
      <c r="Y54" s="3"/>
      <c r="Z54" s="3"/>
    </row>
    <row r="55" spans="1:26" ht="13.5" customHeight="1" x14ac:dyDescent="0.15">
      <c r="A55" s="3"/>
      <c r="B55" s="3"/>
      <c r="C55" s="3"/>
      <c r="D55" s="3"/>
      <c r="E55" s="3"/>
      <c r="F55" s="3"/>
      <c r="G55" s="3"/>
      <c r="U55" s="3"/>
      <c r="V55" s="3"/>
      <c r="W55" s="3"/>
      <c r="X55" s="3"/>
      <c r="Y55" s="3"/>
      <c r="Z55" s="3"/>
    </row>
    <row r="56" spans="1:26" ht="13.5" customHeight="1" x14ac:dyDescent="0.15">
      <c r="A56" s="3"/>
      <c r="B56" s="3"/>
      <c r="C56" s="3"/>
      <c r="D56" s="3"/>
      <c r="E56" s="3"/>
      <c r="F56" s="3"/>
      <c r="G56" s="3"/>
      <c r="U56" s="3"/>
      <c r="V56" s="3"/>
      <c r="W56" s="3"/>
      <c r="X56" s="3"/>
      <c r="Y56" s="3"/>
      <c r="Z56" s="3"/>
    </row>
    <row r="57" spans="1:26" ht="13.5" customHeight="1" x14ac:dyDescent="0.15">
      <c r="A57" s="3"/>
      <c r="B57" s="3"/>
      <c r="C57" s="3"/>
      <c r="D57" s="3"/>
      <c r="E57" s="3"/>
      <c r="F57" s="3"/>
      <c r="G57" s="3"/>
      <c r="U57" s="3"/>
      <c r="V57" s="3"/>
      <c r="W57" s="3"/>
      <c r="X57" s="3"/>
      <c r="Y57" s="3"/>
      <c r="Z57" s="3"/>
    </row>
    <row r="58" spans="1:26" ht="13.5" customHeight="1" x14ac:dyDescent="0.15">
      <c r="A58" s="3"/>
      <c r="B58" s="3"/>
      <c r="C58" s="3"/>
      <c r="D58" s="3"/>
      <c r="E58" s="3"/>
      <c r="F58" s="3"/>
      <c r="G58" s="3"/>
      <c r="U58" s="3"/>
      <c r="V58" s="3"/>
      <c r="W58" s="3"/>
      <c r="X58" s="3"/>
      <c r="Y58" s="3"/>
      <c r="Z58" s="3"/>
    </row>
    <row r="59" spans="1:26" ht="13.5" customHeight="1" x14ac:dyDescent="0.15">
      <c r="A59" s="3"/>
      <c r="B59" s="3"/>
      <c r="C59" s="3"/>
      <c r="D59" s="3"/>
      <c r="E59" s="3"/>
      <c r="F59" s="3"/>
      <c r="G59" s="3"/>
      <c r="U59" s="3"/>
      <c r="V59" s="3"/>
      <c r="W59" s="3"/>
      <c r="X59" s="3"/>
      <c r="Y59" s="3"/>
      <c r="Z59" s="3"/>
    </row>
    <row r="60" spans="1:26" ht="13.5" customHeight="1" x14ac:dyDescent="0.15">
      <c r="A60" s="3"/>
      <c r="B60" s="3"/>
      <c r="C60" s="3"/>
      <c r="D60" s="3"/>
      <c r="E60" s="3"/>
      <c r="F60" s="3"/>
      <c r="G60" s="3"/>
      <c r="U60" s="3"/>
      <c r="V60" s="3"/>
      <c r="W60" s="3"/>
      <c r="X60" s="3"/>
      <c r="Y60" s="3"/>
      <c r="Z60" s="3"/>
    </row>
    <row r="61" spans="1:26" ht="13.5" customHeight="1" x14ac:dyDescent="0.15">
      <c r="A61" s="3"/>
      <c r="B61" s="3"/>
      <c r="C61" s="3"/>
      <c r="D61" s="3"/>
      <c r="E61" s="3"/>
      <c r="F61" s="3"/>
      <c r="G61" s="3"/>
      <c r="U61" s="3"/>
      <c r="V61" s="3"/>
      <c r="W61" s="3"/>
      <c r="X61" s="3"/>
      <c r="Y61" s="3"/>
      <c r="Z61" s="3"/>
    </row>
    <row r="62" spans="1:26" ht="13.5" customHeight="1" x14ac:dyDescent="0.15">
      <c r="A62" s="3"/>
      <c r="B62" s="3"/>
      <c r="C62" s="3"/>
      <c r="D62" s="3"/>
      <c r="E62" s="3"/>
      <c r="F62" s="3"/>
      <c r="G62" s="3"/>
      <c r="U62" s="3"/>
      <c r="V62" s="3"/>
      <c r="W62" s="3"/>
      <c r="X62" s="3"/>
      <c r="Y62" s="3"/>
      <c r="Z62" s="3"/>
    </row>
    <row r="63" spans="1:26" ht="13.5" customHeight="1" x14ac:dyDescent="0.15">
      <c r="A63" s="3"/>
      <c r="B63" s="3"/>
      <c r="C63" s="3"/>
      <c r="D63" s="3"/>
      <c r="E63" s="3"/>
      <c r="F63" s="3"/>
      <c r="G63" s="3"/>
      <c r="U63" s="3"/>
      <c r="V63" s="3"/>
      <c r="W63" s="3"/>
      <c r="X63" s="3"/>
      <c r="Y63" s="3"/>
      <c r="Z63" s="3"/>
    </row>
    <row r="64" spans="1:26" ht="13.5" customHeight="1" x14ac:dyDescent="0.15">
      <c r="A64" s="3"/>
      <c r="B64" s="3"/>
      <c r="C64" s="3"/>
      <c r="D64" s="3"/>
      <c r="E64" s="3"/>
      <c r="F64" s="3"/>
      <c r="G64" s="3"/>
      <c r="U64" s="3"/>
      <c r="V64" s="3"/>
      <c r="W64" s="3"/>
      <c r="X64" s="3"/>
      <c r="Y64" s="3"/>
      <c r="Z64" s="3"/>
    </row>
    <row r="65" spans="1:26" ht="13.5" customHeight="1" x14ac:dyDescent="0.15">
      <c r="A65" s="3"/>
      <c r="B65" s="3"/>
      <c r="C65" s="3"/>
      <c r="D65" s="3"/>
      <c r="E65" s="3"/>
      <c r="F65" s="3"/>
      <c r="G65" s="3"/>
      <c r="U65" s="3"/>
      <c r="V65" s="3"/>
      <c r="W65" s="3"/>
      <c r="X65" s="3"/>
      <c r="Y65" s="3"/>
      <c r="Z65" s="3"/>
    </row>
    <row r="66" spans="1:26" ht="13.5" customHeight="1" x14ac:dyDescent="0.15">
      <c r="A66" s="3"/>
      <c r="B66" s="3"/>
      <c r="C66" s="3"/>
      <c r="D66" s="3"/>
      <c r="E66" s="3"/>
      <c r="F66" s="3"/>
      <c r="G66" s="3"/>
      <c r="U66" s="3"/>
      <c r="V66" s="3"/>
      <c r="W66" s="3"/>
      <c r="X66" s="3"/>
      <c r="Y66" s="3"/>
      <c r="Z66" s="3"/>
    </row>
    <row r="67" spans="1:26" ht="13.5" customHeight="1" x14ac:dyDescent="0.15">
      <c r="A67" s="3"/>
      <c r="B67" s="3"/>
      <c r="C67" s="3"/>
      <c r="D67" s="3"/>
      <c r="E67" s="3"/>
      <c r="F67" s="3"/>
      <c r="G67" s="3"/>
      <c r="U67" s="3"/>
      <c r="V67" s="3"/>
      <c r="W67" s="3"/>
      <c r="X67" s="3"/>
      <c r="Y67" s="3"/>
      <c r="Z67" s="3"/>
    </row>
    <row r="68" spans="1:26" ht="13.5" customHeight="1" x14ac:dyDescent="0.15">
      <c r="A68" s="3"/>
      <c r="B68" s="3"/>
      <c r="C68" s="3"/>
      <c r="D68" s="3"/>
      <c r="E68" s="3"/>
      <c r="F68" s="3"/>
      <c r="G68" s="3"/>
      <c r="U68" s="3"/>
      <c r="V68" s="3"/>
      <c r="W68" s="3"/>
      <c r="X68" s="3"/>
      <c r="Y68" s="3"/>
      <c r="Z68" s="3"/>
    </row>
    <row r="69" spans="1:26" ht="13.5" customHeight="1" x14ac:dyDescent="0.15">
      <c r="A69" s="3"/>
      <c r="B69" s="3"/>
      <c r="C69" s="3"/>
      <c r="D69" s="3"/>
      <c r="E69" s="3"/>
      <c r="F69" s="3"/>
      <c r="G69" s="3"/>
      <c r="U69" s="3"/>
      <c r="V69" s="3"/>
      <c r="W69" s="3"/>
      <c r="X69" s="3"/>
      <c r="Y69" s="3"/>
      <c r="Z69" s="3"/>
    </row>
    <row r="70" spans="1:26" ht="13.5" customHeight="1" x14ac:dyDescent="0.15">
      <c r="A70" s="3"/>
      <c r="B70" s="3"/>
      <c r="C70" s="3"/>
      <c r="D70" s="3"/>
      <c r="E70" s="3"/>
      <c r="F70" s="3"/>
      <c r="G70" s="3"/>
      <c r="U70" s="3"/>
      <c r="V70" s="3"/>
      <c r="W70" s="3"/>
      <c r="X70" s="3"/>
      <c r="Y70" s="3"/>
      <c r="Z70" s="3"/>
    </row>
    <row r="71" spans="1:26" ht="13.5" customHeight="1" x14ac:dyDescent="0.15">
      <c r="A71" s="3"/>
      <c r="B71" s="3"/>
      <c r="C71" s="3"/>
      <c r="D71" s="3"/>
      <c r="E71" s="3"/>
      <c r="F71" s="3"/>
      <c r="G71" s="3"/>
      <c r="U71" s="3"/>
      <c r="V71" s="3"/>
      <c r="W71" s="3"/>
      <c r="X71" s="3"/>
      <c r="Y71" s="3"/>
      <c r="Z71" s="3"/>
    </row>
    <row r="72" spans="1:26" ht="13.5" customHeight="1" x14ac:dyDescent="0.15">
      <c r="A72" s="3"/>
      <c r="B72" s="3"/>
      <c r="C72" s="3"/>
      <c r="D72" s="3"/>
      <c r="E72" s="3"/>
      <c r="F72" s="3"/>
      <c r="G72" s="3"/>
      <c r="U72" s="3"/>
      <c r="V72" s="3"/>
      <c r="W72" s="3"/>
      <c r="X72" s="3"/>
      <c r="Y72" s="3"/>
      <c r="Z72" s="3"/>
    </row>
    <row r="73" spans="1:26" ht="13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7">
    <mergeCell ref="R2:R3"/>
    <mergeCell ref="S2:S3"/>
    <mergeCell ref="M2:M3"/>
    <mergeCell ref="N2:N3"/>
    <mergeCell ref="O2:O3"/>
    <mergeCell ref="P2:P3"/>
    <mergeCell ref="Q2:Q3"/>
  </mergeCells>
  <pageMargins left="0.7" right="0.7" top="0.78740157499999996" bottom="0.78740157499999996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Q33"/>
  <sheetViews>
    <sheetView topLeftCell="CS7" workbookViewId="0">
      <selection activeCell="CZ5" sqref="CZ5:CZ32"/>
    </sheetView>
  </sheetViews>
  <sheetFormatPr baseColWidth="10" defaultColWidth="14.5" defaultRowHeight="14" x14ac:dyDescent="0.15"/>
  <cols>
    <col min="1" max="1" width="23" style="220" customWidth="1"/>
    <col min="2" max="16384" width="14.5" style="220"/>
  </cols>
  <sheetData>
    <row r="1" spans="1:121" s="218" customFormat="1" ht="45" customHeight="1" x14ac:dyDescent="0.15">
      <c r="A1" s="225"/>
      <c r="B1" s="226" t="s">
        <v>150</v>
      </c>
      <c r="C1" s="10"/>
      <c r="D1" s="102"/>
      <c r="E1" s="227"/>
      <c r="F1" s="227"/>
      <c r="G1" s="227"/>
      <c r="H1" s="227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228" t="s">
        <v>151</v>
      </c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2"/>
      <c r="AS1" s="182"/>
      <c r="AT1" s="182"/>
      <c r="AU1" s="229" t="s">
        <v>152</v>
      </c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230" t="s">
        <v>153</v>
      </c>
      <c r="BK1" s="40"/>
      <c r="BV1" s="231"/>
      <c r="CD1" s="232" t="s">
        <v>154</v>
      </c>
      <c r="CU1" s="40"/>
      <c r="CV1" s="40"/>
      <c r="CW1" s="40"/>
    </row>
    <row r="2" spans="1:121" s="218" customFormat="1" ht="45" customHeight="1" x14ac:dyDescent="0.15">
      <c r="A2" s="225"/>
      <c r="B2" s="233" t="s">
        <v>2</v>
      </c>
      <c r="C2" s="234"/>
      <c r="D2" s="235"/>
      <c r="E2" s="236"/>
      <c r="F2" s="235"/>
      <c r="G2" s="235"/>
      <c r="H2" s="235"/>
      <c r="I2" s="235"/>
      <c r="J2" s="235"/>
      <c r="K2" s="235"/>
      <c r="L2" s="237" t="s">
        <v>3</v>
      </c>
      <c r="M2" s="235"/>
      <c r="N2" s="235"/>
      <c r="O2" s="235"/>
      <c r="P2" s="235"/>
      <c r="Q2" s="235"/>
      <c r="R2" s="235"/>
      <c r="S2" s="238"/>
      <c r="T2" s="235"/>
      <c r="U2" s="235"/>
      <c r="V2" s="235"/>
      <c r="W2" s="235"/>
      <c r="X2" s="235"/>
      <c r="Y2" s="235"/>
      <c r="Z2" s="235"/>
      <c r="AA2" s="239" t="s">
        <v>42</v>
      </c>
      <c r="AB2" s="239"/>
      <c r="AC2" s="239"/>
      <c r="AD2" s="239"/>
      <c r="AE2" s="239"/>
      <c r="AF2" s="239"/>
      <c r="AG2" s="239"/>
      <c r="AH2" s="239"/>
      <c r="AI2" s="239"/>
      <c r="AJ2" s="239"/>
      <c r="AK2" s="239" t="s">
        <v>43</v>
      </c>
      <c r="AL2" s="239"/>
      <c r="AM2" s="239"/>
      <c r="AN2" s="239"/>
      <c r="AO2" s="239"/>
      <c r="AP2" s="240"/>
      <c r="AQ2" s="239"/>
      <c r="AR2" s="241"/>
      <c r="AS2" s="242"/>
      <c r="AT2" s="242"/>
      <c r="AU2" s="243" t="s">
        <v>48</v>
      </c>
      <c r="AV2" s="243"/>
      <c r="AW2" s="243"/>
      <c r="AX2" s="243"/>
      <c r="AY2" s="243"/>
      <c r="AZ2" s="244"/>
      <c r="BA2" s="243"/>
      <c r="BB2" s="245"/>
      <c r="BC2" s="243"/>
      <c r="BD2" s="243"/>
      <c r="BE2" s="243" t="s">
        <v>49</v>
      </c>
      <c r="BF2" s="243"/>
      <c r="BG2" s="243"/>
      <c r="BH2" s="243"/>
      <c r="BI2" s="243"/>
      <c r="BJ2" s="401" t="s">
        <v>53</v>
      </c>
      <c r="BK2" s="401"/>
      <c r="BL2" s="401" t="s">
        <v>54</v>
      </c>
      <c r="BM2" s="401"/>
      <c r="BN2" s="401"/>
      <c r="BO2" s="401"/>
      <c r="BP2" s="401"/>
      <c r="BQ2" s="401"/>
      <c r="BR2" s="401"/>
      <c r="BS2" s="401"/>
      <c r="BT2" s="401"/>
      <c r="BU2" s="401"/>
      <c r="BV2" s="246" t="s">
        <v>61</v>
      </c>
      <c r="BW2" s="247"/>
      <c r="BX2" s="246"/>
      <c r="BY2" s="247" t="s">
        <v>62</v>
      </c>
      <c r="BZ2" s="248"/>
      <c r="CA2" s="248" t="s">
        <v>63</v>
      </c>
      <c r="CB2" s="246"/>
      <c r="CC2" s="247"/>
      <c r="CD2" s="395" t="s">
        <v>80</v>
      </c>
      <c r="CE2" s="395"/>
      <c r="CF2" s="395"/>
      <c r="CG2" s="395"/>
      <c r="CH2" s="395"/>
      <c r="CI2" s="395"/>
      <c r="CJ2" s="395"/>
      <c r="CK2" s="395"/>
      <c r="CL2" s="395"/>
      <c r="CM2" s="395"/>
      <c r="CN2" s="395"/>
      <c r="CO2" s="395"/>
      <c r="CP2" s="395"/>
      <c r="CQ2" s="395"/>
      <c r="CR2" s="395"/>
      <c r="CS2" s="395" t="s">
        <v>81</v>
      </c>
      <c r="CT2" s="395"/>
      <c r="CU2" s="395"/>
      <c r="CV2" s="395"/>
      <c r="CW2" s="395"/>
      <c r="CX2" s="395"/>
      <c r="CY2" s="395"/>
      <c r="CZ2" s="395"/>
      <c r="DA2" s="395"/>
      <c r="DB2" s="395"/>
      <c r="DC2" s="395" t="s">
        <v>82</v>
      </c>
      <c r="DD2" s="395"/>
      <c r="DE2" s="395"/>
      <c r="DF2" s="395"/>
      <c r="DG2" s="395"/>
      <c r="DH2" s="395"/>
      <c r="DI2" s="395"/>
      <c r="DJ2" s="395"/>
      <c r="DK2" s="395"/>
      <c r="DL2" s="395"/>
      <c r="DM2" s="249"/>
      <c r="DN2" s="250"/>
      <c r="DO2" s="251"/>
      <c r="DP2" s="251"/>
      <c r="DQ2" s="251"/>
    </row>
    <row r="3" spans="1:121" s="283" customFormat="1" ht="84" customHeight="1" x14ac:dyDescent="0.2">
      <c r="A3" s="274"/>
      <c r="B3" s="396" t="s">
        <v>4</v>
      </c>
      <c r="C3" s="397"/>
      <c r="D3" s="397"/>
      <c r="E3" s="397"/>
      <c r="F3" s="397"/>
      <c r="G3" s="398" t="s">
        <v>206</v>
      </c>
      <c r="H3" s="398"/>
      <c r="I3" s="398"/>
      <c r="J3" s="398"/>
      <c r="K3" s="398"/>
      <c r="L3" s="392" t="s">
        <v>6</v>
      </c>
      <c r="M3" s="392"/>
      <c r="N3" s="392"/>
      <c r="O3" s="392"/>
      <c r="P3" s="392"/>
      <c r="Q3" s="399" t="s">
        <v>251</v>
      </c>
      <c r="R3" s="399"/>
      <c r="S3" s="399"/>
      <c r="T3" s="399"/>
      <c r="U3" s="399"/>
      <c r="V3" s="392" t="s">
        <v>8</v>
      </c>
      <c r="W3" s="392"/>
      <c r="X3" s="392"/>
      <c r="Y3" s="392"/>
      <c r="Z3" s="392"/>
      <c r="AA3" s="275" t="s">
        <v>44</v>
      </c>
      <c r="AB3" s="275"/>
      <c r="AC3" s="276"/>
      <c r="AD3" s="277"/>
      <c r="AE3" s="277"/>
      <c r="AF3" s="278" t="s">
        <v>45</v>
      </c>
      <c r="AG3" s="279"/>
      <c r="AH3" s="275"/>
      <c r="AI3" s="275"/>
      <c r="AJ3" s="275"/>
      <c r="AK3" s="275" t="s">
        <v>252</v>
      </c>
      <c r="AL3" s="275"/>
      <c r="AM3" s="276"/>
      <c r="AN3" s="277"/>
      <c r="AO3" s="277"/>
      <c r="AP3" s="392" t="s">
        <v>47</v>
      </c>
      <c r="AQ3" s="392"/>
      <c r="AR3" s="392"/>
      <c r="AS3" s="392"/>
      <c r="AT3" s="392"/>
      <c r="AU3" s="392" t="s">
        <v>50</v>
      </c>
      <c r="AV3" s="392"/>
      <c r="AW3" s="392"/>
      <c r="AX3" s="392"/>
      <c r="AY3" s="392"/>
      <c r="AZ3" s="392" t="s">
        <v>51</v>
      </c>
      <c r="BA3" s="392"/>
      <c r="BB3" s="392"/>
      <c r="BC3" s="392"/>
      <c r="BD3" s="392"/>
      <c r="BE3" s="392" t="s">
        <v>52</v>
      </c>
      <c r="BF3" s="392"/>
      <c r="BG3" s="392"/>
      <c r="BH3" s="392"/>
      <c r="BI3" s="392"/>
      <c r="BJ3" s="280" t="s">
        <v>55</v>
      </c>
      <c r="BK3" s="281" t="s">
        <v>56</v>
      </c>
      <c r="BL3" s="400" t="s">
        <v>57</v>
      </c>
      <c r="BM3" s="400"/>
      <c r="BN3" s="400"/>
      <c r="BO3" s="400"/>
      <c r="BP3" s="400"/>
      <c r="BQ3" s="400" t="s">
        <v>58</v>
      </c>
      <c r="BR3" s="400"/>
      <c r="BS3" s="400"/>
      <c r="BT3" s="400"/>
      <c r="BU3" s="400"/>
      <c r="BV3" s="278" t="s">
        <v>64</v>
      </c>
      <c r="BW3" s="282" t="s">
        <v>65</v>
      </c>
      <c r="BX3" s="282" t="s">
        <v>66</v>
      </c>
      <c r="BY3" s="276" t="s">
        <v>67</v>
      </c>
      <c r="BZ3" s="278" t="s">
        <v>68</v>
      </c>
      <c r="CA3" s="276" t="s">
        <v>69</v>
      </c>
      <c r="CB3" s="278" t="s">
        <v>70</v>
      </c>
      <c r="CC3" s="282" t="s">
        <v>71</v>
      </c>
      <c r="CD3" s="393" t="s">
        <v>83</v>
      </c>
      <c r="CE3" s="392"/>
      <c r="CF3" s="392"/>
      <c r="CG3" s="392"/>
      <c r="CH3" s="394"/>
      <c r="CI3" s="393" t="s">
        <v>84</v>
      </c>
      <c r="CJ3" s="392"/>
      <c r="CK3" s="392"/>
      <c r="CL3" s="392"/>
      <c r="CM3" s="394"/>
      <c r="CN3" s="393" t="s">
        <v>85</v>
      </c>
      <c r="CO3" s="392"/>
      <c r="CP3" s="392"/>
      <c r="CQ3" s="392"/>
      <c r="CR3" s="394"/>
      <c r="CS3" s="393" t="s">
        <v>86</v>
      </c>
      <c r="CT3" s="392"/>
      <c r="CU3" s="392"/>
      <c r="CV3" s="392"/>
      <c r="CW3" s="392"/>
      <c r="CX3" s="392" t="s">
        <v>87</v>
      </c>
      <c r="CY3" s="392"/>
      <c r="CZ3" s="392"/>
      <c r="DA3" s="392"/>
      <c r="DB3" s="392"/>
      <c r="DC3" s="392" t="s">
        <v>88</v>
      </c>
      <c r="DD3" s="392"/>
      <c r="DE3" s="392"/>
      <c r="DF3" s="392"/>
      <c r="DG3" s="392"/>
      <c r="DH3" s="392" t="s">
        <v>89</v>
      </c>
      <c r="DI3" s="392"/>
      <c r="DJ3" s="392"/>
      <c r="DK3" s="392"/>
      <c r="DL3" s="392"/>
      <c r="DM3" s="278"/>
      <c r="DN3" s="276"/>
      <c r="DO3" s="278"/>
      <c r="DP3" s="276"/>
      <c r="DQ3" s="277"/>
    </row>
    <row r="4" spans="1:121" s="218" customFormat="1" ht="30" x14ac:dyDescent="0.15">
      <c r="A4" s="252"/>
      <c r="B4" s="252" t="s">
        <v>198</v>
      </c>
      <c r="C4" s="253" t="s">
        <v>253</v>
      </c>
      <c r="D4" s="252" t="str">
        <f>'[1]Final metric_Gap&amp;Correction'!H7</f>
        <v>correction contribution</v>
      </c>
      <c r="E4" s="253" t="s">
        <v>254</v>
      </c>
      <c r="F4" s="252"/>
      <c r="G4" s="252" t="s">
        <v>198</v>
      </c>
      <c r="H4" s="253" t="s">
        <v>253</v>
      </c>
      <c r="I4" s="252" t="s">
        <v>199</v>
      </c>
      <c r="J4" s="253" t="s">
        <v>254</v>
      </c>
      <c r="K4" s="252"/>
      <c r="L4" s="252" t="s">
        <v>198</v>
      </c>
      <c r="M4" s="253" t="s">
        <v>253</v>
      </c>
      <c r="N4" s="252" t="s">
        <v>199</v>
      </c>
      <c r="O4" s="253" t="s">
        <v>254</v>
      </c>
      <c r="P4" s="252"/>
      <c r="Q4" s="252" t="s">
        <v>198</v>
      </c>
      <c r="R4" s="253" t="s">
        <v>253</v>
      </c>
      <c r="S4" s="252" t="s">
        <v>199</v>
      </c>
      <c r="T4" s="253" t="s">
        <v>254</v>
      </c>
      <c r="U4" s="252"/>
      <c r="V4" s="252" t="s">
        <v>198</v>
      </c>
      <c r="W4" s="253" t="s">
        <v>253</v>
      </c>
      <c r="X4" s="252" t="s">
        <v>199</v>
      </c>
      <c r="Y4" s="253" t="s">
        <v>254</v>
      </c>
      <c r="Z4" s="252"/>
      <c r="AA4" s="252" t="s">
        <v>198</v>
      </c>
      <c r="AB4" s="253" t="s">
        <v>253</v>
      </c>
      <c r="AC4" s="252" t="s">
        <v>199</v>
      </c>
      <c r="AD4" s="253" t="s">
        <v>254</v>
      </c>
      <c r="AE4" s="252"/>
      <c r="AF4" s="252" t="s">
        <v>198</v>
      </c>
      <c r="AG4" s="253" t="s">
        <v>253</v>
      </c>
      <c r="AH4" s="252" t="s">
        <v>199</v>
      </c>
      <c r="AI4" s="253" t="s">
        <v>254</v>
      </c>
      <c r="AJ4" s="252"/>
      <c r="AK4" s="252" t="s">
        <v>198</v>
      </c>
      <c r="AL4" s="253" t="s">
        <v>253</v>
      </c>
      <c r="AM4" s="252" t="s">
        <v>199</v>
      </c>
      <c r="AN4" s="253" t="s">
        <v>254</v>
      </c>
      <c r="AO4" s="252"/>
      <c r="AP4" s="252" t="s">
        <v>198</v>
      </c>
      <c r="AQ4" s="253" t="s">
        <v>253</v>
      </c>
      <c r="AR4" s="252" t="s">
        <v>199</v>
      </c>
      <c r="AS4" s="253" t="s">
        <v>254</v>
      </c>
      <c r="AT4" s="252"/>
      <c r="AU4" s="252" t="s">
        <v>198</v>
      </c>
      <c r="AV4" s="253" t="s">
        <v>253</v>
      </c>
      <c r="AW4" s="252" t="s">
        <v>199</v>
      </c>
      <c r="AX4" s="253" t="s">
        <v>254</v>
      </c>
      <c r="AY4" s="252"/>
      <c r="AZ4" s="254" t="s">
        <v>198</v>
      </c>
      <c r="BA4" s="255" t="s">
        <v>253</v>
      </c>
      <c r="BB4" s="254" t="s">
        <v>199</v>
      </c>
      <c r="BC4" s="255" t="s">
        <v>254</v>
      </c>
      <c r="BD4" s="254"/>
      <c r="BE4" s="254" t="s">
        <v>198</v>
      </c>
      <c r="BF4" s="255" t="s">
        <v>253</v>
      </c>
      <c r="BG4" s="254" t="s">
        <v>199</v>
      </c>
      <c r="BH4" s="255" t="s">
        <v>254</v>
      </c>
      <c r="BI4" s="254"/>
      <c r="BJ4" s="252" t="s">
        <v>198</v>
      </c>
      <c r="BK4" s="252" t="s">
        <v>198</v>
      </c>
      <c r="BL4" s="252" t="s">
        <v>198</v>
      </c>
      <c r="BM4" s="255" t="s">
        <v>253</v>
      </c>
      <c r="BN4" s="254" t="s">
        <v>199</v>
      </c>
      <c r="BO4" s="255" t="s">
        <v>254</v>
      </c>
      <c r="BP4" s="254"/>
      <c r="BQ4" s="252" t="s">
        <v>198</v>
      </c>
      <c r="BR4" s="255" t="s">
        <v>253</v>
      </c>
      <c r="BS4" s="254" t="s">
        <v>199</v>
      </c>
      <c r="BT4" s="255" t="s">
        <v>254</v>
      </c>
      <c r="BU4" s="254"/>
      <c r="BV4" s="252" t="s">
        <v>198</v>
      </c>
      <c r="BW4" s="252" t="s">
        <v>198</v>
      </c>
      <c r="BX4" s="252" t="s">
        <v>198</v>
      </c>
      <c r="BY4" s="252" t="s">
        <v>198</v>
      </c>
      <c r="BZ4" s="252" t="s">
        <v>198</v>
      </c>
      <c r="CA4" s="252" t="s">
        <v>198</v>
      </c>
      <c r="CB4" s="252" t="s">
        <v>198</v>
      </c>
      <c r="CC4" s="252" t="s">
        <v>198</v>
      </c>
      <c r="CD4" s="252" t="s">
        <v>198</v>
      </c>
      <c r="CE4" s="255" t="s">
        <v>253</v>
      </c>
      <c r="CF4" s="254" t="s">
        <v>199</v>
      </c>
      <c r="CG4" s="255" t="s">
        <v>254</v>
      </c>
      <c r="CH4" s="254"/>
      <c r="CI4" s="252" t="s">
        <v>198</v>
      </c>
      <c r="CJ4" s="255" t="s">
        <v>253</v>
      </c>
      <c r="CK4" s="254" t="s">
        <v>199</v>
      </c>
      <c r="CL4" s="255" t="s">
        <v>254</v>
      </c>
      <c r="CM4" s="254"/>
      <c r="CN4" s="252" t="s">
        <v>198</v>
      </c>
      <c r="CO4" s="255" t="s">
        <v>253</v>
      </c>
      <c r="CP4" s="254" t="s">
        <v>199</v>
      </c>
      <c r="CQ4" s="255" t="s">
        <v>254</v>
      </c>
      <c r="CR4" s="254"/>
      <c r="CS4" s="252" t="s">
        <v>198</v>
      </c>
      <c r="CT4" s="255" t="s">
        <v>253</v>
      </c>
      <c r="CU4" s="254" t="s">
        <v>199</v>
      </c>
      <c r="CV4" s="255" t="s">
        <v>254</v>
      </c>
      <c r="CW4" s="254"/>
      <c r="CX4" s="252" t="s">
        <v>198</v>
      </c>
      <c r="CY4" s="255" t="s">
        <v>253</v>
      </c>
      <c r="CZ4" s="254" t="s">
        <v>199</v>
      </c>
      <c r="DA4" s="255" t="s">
        <v>254</v>
      </c>
      <c r="DB4" s="256"/>
      <c r="DC4" s="252" t="s">
        <v>198</v>
      </c>
      <c r="DD4" s="255" t="s">
        <v>253</v>
      </c>
      <c r="DE4" s="254" t="s">
        <v>199</v>
      </c>
      <c r="DF4" s="255" t="s">
        <v>254</v>
      </c>
      <c r="DG4" s="256"/>
      <c r="DH4" s="252" t="s">
        <v>198</v>
      </c>
      <c r="DI4" s="255" t="s">
        <v>253</v>
      </c>
      <c r="DJ4" s="254" t="s">
        <v>199</v>
      </c>
      <c r="DK4" s="255" t="s">
        <v>254</v>
      </c>
      <c r="DL4" s="256"/>
      <c r="DM4" s="257"/>
      <c r="DN4" s="257"/>
      <c r="DO4" s="257"/>
      <c r="DP4" s="181"/>
      <c r="DQ4" s="181"/>
    </row>
    <row r="5" spans="1:121" x14ac:dyDescent="0.15">
      <c r="A5" s="219" t="s">
        <v>14</v>
      </c>
      <c r="B5" s="222">
        <f>'Final metric_Gap&amp;Correction'!G9</f>
        <v>52.975140552737891</v>
      </c>
      <c r="C5" s="222">
        <f t="shared" ref="C5:C32" si="0">B5/F5*100</f>
        <v>52.886959995930859</v>
      </c>
      <c r="D5" s="222">
        <f>'Final metric_Gap&amp;Correction'!H9</f>
        <v>47.191593471705595</v>
      </c>
      <c r="E5" s="222">
        <f t="shared" ref="E5:E32" si="1">D5/F5*100</f>
        <v>47.113040004069141</v>
      </c>
      <c r="F5" s="222">
        <f>SUM(B5,D5)</f>
        <v>100.16673402444349</v>
      </c>
      <c r="G5" s="222">
        <f>'Final metric_Gap&amp;Correction'!M9</f>
        <v>36.35999662901083</v>
      </c>
      <c r="H5" s="222">
        <f t="shared" ref="H5:H32" si="2">G5/K5*100</f>
        <v>35.964316936980751</v>
      </c>
      <c r="I5" s="222">
        <f>'Final metric_Gap&amp;Correction'!N9</f>
        <v>64.740204141445673</v>
      </c>
      <c r="J5" s="222">
        <f t="shared" ref="J5:J32" si="3">I5/K5*100</f>
        <v>64.035683063019249</v>
      </c>
      <c r="K5" s="222">
        <f t="shared" ref="K5:K32" si="4">SUM(G5,I5)</f>
        <v>101.1002007704565</v>
      </c>
      <c r="L5" s="223">
        <f>'Final metric_Gap&amp;Correction'!T9</f>
        <v>94.437874926034539</v>
      </c>
      <c r="M5" s="223">
        <f t="shared" ref="M5:M32" si="5">L5/P5*100</f>
        <v>92.918641175893299</v>
      </c>
      <c r="N5" s="223">
        <f>'Final metric_Gap&amp;Correction'!U9</f>
        <v>7.1971401053038404</v>
      </c>
      <c r="O5" s="223">
        <f t="shared" ref="O5:O32" si="6">N5/P5*100</f>
        <v>7.0813588241066885</v>
      </c>
      <c r="P5" s="223">
        <f t="shared" ref="P5:P32" si="7">SUM(L5,N5)</f>
        <v>101.63501503133838</v>
      </c>
      <c r="Q5" s="223">
        <f>'Final metric_Gap&amp;Correction'!Z9</f>
        <v>19.397921250350553</v>
      </c>
      <c r="R5" s="223">
        <f t="shared" ref="R5:R32" si="8">Q5/U5*100</f>
        <v>19.170063572213873</v>
      </c>
      <c r="S5" s="223">
        <f>'Final metric_Gap&amp;Correction'!AA9</f>
        <v>81.790690760654712</v>
      </c>
      <c r="T5" s="223">
        <f t="shared" ref="T5:T32" si="9">S5/U5*100</f>
        <v>80.829936427786137</v>
      </c>
      <c r="U5" s="223">
        <f t="shared" ref="U5:U32" si="10">SUM(Q5,S5)</f>
        <v>101.18861201100526</v>
      </c>
      <c r="V5" s="223">
        <f>'Final metric_Gap&amp;Correction'!AF9</f>
        <v>5.5973850053128107</v>
      </c>
      <c r="W5" s="223">
        <f t="shared" ref="W5:W32" si="11">V5/Z5*100</f>
        <v>5.5402640179541072</v>
      </c>
      <c r="X5" s="223">
        <f>'Final metric_Gap&amp;Correction'!AG9</f>
        <v>95.433630613682851</v>
      </c>
      <c r="Y5" s="223">
        <f t="shared" ref="Y5:Y32" si="12">X5/Z5*100</f>
        <v>94.459735982045885</v>
      </c>
      <c r="Z5" s="223">
        <f t="shared" ref="Z5:Z32" si="13">SUM(V5,X5)</f>
        <v>101.03101561899567</v>
      </c>
      <c r="AA5" s="223">
        <f>'Final metric_Gap&amp;Correction'!AN9</f>
        <v>42.068987761676972</v>
      </c>
      <c r="AB5" s="223">
        <f t="shared" ref="AB5:AB32" si="14">AA5/AE5*100</f>
        <v>41.617343862557789</v>
      </c>
      <c r="AC5" s="223">
        <f>'Final metric_Gap&amp;Correction'!AO9</f>
        <v>59.016242234285166</v>
      </c>
      <c r="AD5" s="223">
        <f t="shared" ref="AD5:AD32" si="15">AC5/AE5*100</f>
        <v>58.382656137442211</v>
      </c>
      <c r="AE5" s="223">
        <f t="shared" ref="AE5:AE32" si="16">SUM(AA5,AC5)</f>
        <v>101.08522999596214</v>
      </c>
      <c r="AF5" s="223">
        <f>'Final metric_Gap&amp;Correction'!AT9</f>
        <v>13.349167986847783</v>
      </c>
      <c r="AG5" s="223">
        <f t="shared" ref="AG5:AG32" si="17">AF5/AJ5*100</f>
        <v>13.200293794339062</v>
      </c>
      <c r="AH5" s="223">
        <f>'Final metric_Gap&amp;Correction'!AU9</f>
        <v>87.778641703058994</v>
      </c>
      <c r="AI5" s="223">
        <f t="shared" ref="AI5:AI32" si="18">AH5/AJ5*100</f>
        <v>86.799706205660925</v>
      </c>
      <c r="AJ5" s="223">
        <f t="shared" ref="AJ5:AJ32" si="19">SUM(AF5,AH5)</f>
        <v>101.12780968990678</v>
      </c>
      <c r="AK5" s="223">
        <f>'Final metric_Gap&amp;Correction'!BA9</f>
        <v>22.304925286520717</v>
      </c>
      <c r="AL5" s="223">
        <f t="shared" ref="AL5:AL32" si="20">AK5/AO5*100</f>
        <v>22.075815688767335</v>
      </c>
      <c r="AM5" s="223">
        <f>'Final metric_Gap&amp;Correction'!BB9</f>
        <v>78.732905437305988</v>
      </c>
      <c r="AN5" s="223">
        <f t="shared" ref="AN5:AN32" si="21">AM5/AO5*100</f>
        <v>77.924184311232665</v>
      </c>
      <c r="AO5" s="223">
        <f t="shared" ref="AO5:AO32" si="22">SUM(AK5,AM5)</f>
        <v>101.0378307238267</v>
      </c>
      <c r="AP5" s="223">
        <f>'Final metric_Gap&amp;Correction'!BG9</f>
        <v>22.547666360079589</v>
      </c>
      <c r="AQ5" s="223">
        <f t="shared" ref="AQ5:AQ32" si="23">AP5/AT5*100</f>
        <v>22.313421143749746</v>
      </c>
      <c r="AR5" s="223">
        <f>'Final metric_Gap&amp;Correction'!BH9</f>
        <v>78.502128804995124</v>
      </c>
      <c r="AS5" s="223">
        <f t="shared" ref="AS5:AS32" si="24">AR5/AT5*100</f>
        <v>77.68657885625025</v>
      </c>
      <c r="AT5" s="223">
        <f t="shared" ref="AT5:AT32" si="25">SUM(AP5,AR5)</f>
        <v>101.04979516507471</v>
      </c>
      <c r="AU5" s="223">
        <f>'Final metric_Gap&amp;Correction'!BO9</f>
        <v>45.056088042340036</v>
      </c>
      <c r="AV5" s="223">
        <f t="shared" ref="AV5:AV32" si="26">AU5/AY5*100</f>
        <v>44.571826949818949</v>
      </c>
      <c r="AW5" s="223">
        <f>'Final metric_Gap&amp;Correction'!BP9</f>
        <v>56.030385467184921</v>
      </c>
      <c r="AX5" s="223">
        <f t="shared" ref="AX5:AX32" si="27">AW5/AY5*100</f>
        <v>55.428173050181051</v>
      </c>
      <c r="AY5" s="223">
        <f t="shared" ref="AY5:AY32" si="28">SUM(AU5,AW5)</f>
        <v>101.08647350952495</v>
      </c>
      <c r="AZ5" s="223">
        <f>'Final metric_Gap&amp;Correction'!BU9</f>
        <v>2.0895948933986745</v>
      </c>
      <c r="BA5" s="223">
        <f t="shared" ref="BA5:BA32" si="29">AZ5/BD5*100</f>
        <v>2.0625361205743058</v>
      </c>
      <c r="BB5" s="223">
        <f>'Final metric_Gap&amp;Correction'!BV9</f>
        <v>99.222322631557674</v>
      </c>
      <c r="BC5" s="223">
        <f t="shared" ref="BC5:BC32" si="30">BB5/BD5*100</f>
        <v>97.937463879425707</v>
      </c>
      <c r="BD5" s="223">
        <f t="shared" ref="BD5:BD32" si="31">SUM(AZ5,BB5)</f>
        <v>101.31191752495634</v>
      </c>
      <c r="BE5" s="223">
        <f>'Final metric_Gap&amp;Correction'!CB9</f>
        <v>88.07088142496481</v>
      </c>
      <c r="BF5" s="223">
        <f t="shared" ref="BF5:BF32" si="32">BE5/BI5*100</f>
        <v>87.005392079382389</v>
      </c>
      <c r="BG5" s="223">
        <f>'Final metric_Gap&amp;Correction'!CC9</f>
        <v>13.153743072572389</v>
      </c>
      <c r="BH5" s="223">
        <f t="shared" ref="BH5:BH32" si="33">BG5/BI5*100</f>
        <v>12.994607920617597</v>
      </c>
      <c r="BI5" s="223">
        <f t="shared" ref="BI5:BI32" si="34">SUM(BE5,BG5)</f>
        <v>101.22462449753721</v>
      </c>
      <c r="BJ5" s="223">
        <v>100</v>
      </c>
      <c r="BK5" s="223">
        <v>100</v>
      </c>
      <c r="BL5" s="223">
        <f>'Final metric_Gap&amp;Correction'!CP9</f>
        <v>28.981830451101853</v>
      </c>
      <c r="BM5" s="223">
        <f>BL5/BP5*100</f>
        <v>28.639164402546069</v>
      </c>
      <c r="BN5" s="223">
        <f>'Final metric_Gap&amp;Correction'!CQ9</f>
        <v>72.214664124435828</v>
      </c>
      <c r="BO5" s="223">
        <f t="shared" ref="BO5:BO32" si="35">BN5/BP5*100</f>
        <v>71.360835597453928</v>
      </c>
      <c r="BP5" s="223">
        <f t="shared" ref="BP5:BP32" si="36">SUM(BL5,BN5)</f>
        <v>101.19649457553768</v>
      </c>
      <c r="BQ5" s="224">
        <f>'Final metric_Gap&amp;Correction'!CV9</f>
        <v>3.1568477139522311</v>
      </c>
      <c r="BR5" s="224">
        <f t="shared" ref="BR5:BR32" si="37">BQ5/BU5*100</f>
        <v>3.1121133458978827</v>
      </c>
      <c r="BS5" s="223">
        <f>'Final metric_Gap&amp;Correction'!CW9</f>
        <v>98.280579625039564</v>
      </c>
      <c r="BT5" s="223">
        <f t="shared" ref="BT5:BT32" si="38">BS5/BU5*100</f>
        <v>96.887886654102118</v>
      </c>
      <c r="BU5" s="223">
        <f t="shared" ref="BU5:BU32" si="39">SUM(BQ5,BS5)</f>
        <v>101.4374273389918</v>
      </c>
      <c r="BV5" s="223">
        <v>100</v>
      </c>
      <c r="BW5" s="223">
        <v>100</v>
      </c>
      <c r="BX5" s="221">
        <v>100</v>
      </c>
      <c r="BY5" s="221">
        <v>100</v>
      </c>
      <c r="BZ5" s="221">
        <v>100</v>
      </c>
      <c r="CA5" s="221">
        <v>100</v>
      </c>
      <c r="CB5" s="221">
        <v>100</v>
      </c>
      <c r="CC5" s="221">
        <v>100</v>
      </c>
      <c r="CD5" s="223">
        <f>'Final metric_Gap&amp;Correction'!EF9</f>
        <v>40.510108814004475</v>
      </c>
      <c r="CE5" s="223">
        <f t="shared" ref="CE5:CE32" si="40">CD5/CH5*100</f>
        <v>40.087522663932276</v>
      </c>
      <c r="CF5" s="222">
        <f>'Final metric_Gap&amp;Correction'!EG9</f>
        <v>60.544049991504366</v>
      </c>
      <c r="CG5" s="220">
        <f t="shared" ref="CG5:CG32" si="41">CF5/CH5*100</f>
        <v>59.912477336067717</v>
      </c>
      <c r="CH5" s="222">
        <f t="shared" ref="CH5:CH32" si="42">SUM(CD5,CF5)</f>
        <v>101.05415880550885</v>
      </c>
      <c r="CI5" s="222">
        <f>'Final metric_Gap&amp;Correction'!EL9</f>
        <v>78.776181518146316</v>
      </c>
      <c r="CJ5" s="222">
        <f t="shared" ref="CJ5:CJ32" si="43">CI5/CM5*100</f>
        <v>77.974280435744248</v>
      </c>
      <c r="CK5" s="222">
        <f>'Final metric_Gap&amp;Correction'!EM9</f>
        <v>22.252235900931872</v>
      </c>
      <c r="CL5" s="222">
        <f t="shared" ref="CL5:CL32" si="44">CK5/CM5*100</f>
        <v>22.025719564255756</v>
      </c>
      <c r="CM5" s="222">
        <f t="shared" ref="CM5:CM32" si="45">SUM(CI5,CK5)</f>
        <v>101.02841741907818</v>
      </c>
      <c r="CN5" s="222">
        <f>'Final metric_Gap&amp;Correction'!ER9</f>
        <v>5.9393025161388877</v>
      </c>
      <c r="CO5" s="222">
        <f t="shared" ref="CO5:CO32" si="46">CN5/CR5*100</f>
        <v>5.8774771384680227</v>
      </c>
      <c r="CP5" s="222">
        <f>'Final metric_Gap&amp;Correction'!ES9</f>
        <v>95.112600812692762</v>
      </c>
      <c r="CQ5" s="222">
        <f t="shared" ref="CQ5:CQ32" si="47">CP5/CR5*100</f>
        <v>94.122522861531962</v>
      </c>
      <c r="CR5" s="222">
        <f t="shared" ref="CR5:CR32" si="48">SUM(CN5,CP5)</f>
        <v>101.05190332883166</v>
      </c>
      <c r="CS5" s="222">
        <f>'Final metric_Gap&amp;Correction'!EY9</f>
        <v>60.687266856144063</v>
      </c>
      <c r="CT5" s="222">
        <f t="shared" ref="CT5:CT32" si="49">CS5/CW5*100</f>
        <v>59.988686334593822</v>
      </c>
      <c r="CU5" s="177">
        <f>'Final metric_Gap&amp;Correction'!EZ9</f>
        <v>40.477253596352313</v>
      </c>
      <c r="CV5" s="177">
        <f t="shared" ref="CV5:CV32" si="50">CU5/CW5*100</f>
        <v>40.011313665406178</v>
      </c>
      <c r="CW5" s="177">
        <f t="shared" ref="CW5:CW32" si="51">SUM(CS5,CU5)</f>
        <v>101.16452045249638</v>
      </c>
      <c r="CX5" s="177">
        <f>'Final metric_Gap&amp;Correction'!FE9</f>
        <v>25.407689630164672</v>
      </c>
      <c r="CY5" s="177">
        <f t="shared" ref="CY5:CY32" si="52">CX5/DB5*100</f>
        <v>25.089269285094073</v>
      </c>
      <c r="CZ5" s="177">
        <f>'Final metric_Gap&amp;Correction'!FF9</f>
        <v>75.861459907242462</v>
      </c>
      <c r="DA5" s="177">
        <f t="shared" ref="DA5:DA32" si="53">CZ5/DB5*100</f>
        <v>74.910730714905938</v>
      </c>
      <c r="DB5" s="177">
        <f t="shared" ref="DB5:DB32" si="54">SUM(CX5,CZ5)</f>
        <v>101.26914953740713</v>
      </c>
      <c r="DC5" s="177">
        <f>'Final metric_Gap&amp;Correction'!FL9</f>
        <v>13.892977587778072</v>
      </c>
      <c r="DD5" s="177">
        <f t="shared" ref="DD5:DD32" si="55">DC5/DG5*100</f>
        <v>13.753277898820512</v>
      </c>
      <c r="DE5" s="177">
        <f>'Final metric_Gap&amp;Correction'!FM9</f>
        <v>87.122778001437055</v>
      </c>
      <c r="DF5" s="177">
        <f t="shared" ref="DF5:DF32" si="56">DE5/DG5*100</f>
        <v>86.246722101179486</v>
      </c>
      <c r="DG5" s="177">
        <f t="shared" ref="DG5:DG32" si="57">SUM(DC5,DE5)</f>
        <v>101.01575558921513</v>
      </c>
      <c r="DH5" s="177">
        <f>'Final metric_Gap&amp;Correction'!FR9</f>
        <v>10.281346716881606</v>
      </c>
      <c r="DI5" s="177">
        <f t="shared" ref="DI5:DI32" si="58">DH5/DL5*100</f>
        <v>10.177480056562988</v>
      </c>
      <c r="DJ5" s="177">
        <f>'Final metric_Gap&amp;Correction'!FS9</f>
        <v>90.739207091540138</v>
      </c>
      <c r="DK5" s="176">
        <f t="shared" ref="DK5:DK32" si="59">DJ5/DL5*100</f>
        <v>89.822519943437015</v>
      </c>
      <c r="DL5" s="223">
        <f t="shared" ref="DL5:DL32" si="60">SUM(DH5,DJ5)</f>
        <v>101.02055380842174</v>
      </c>
      <c r="DM5" s="221"/>
      <c r="DN5" s="221"/>
      <c r="DO5" s="221"/>
      <c r="DP5" s="178"/>
      <c r="DQ5" s="178"/>
    </row>
    <row r="6" spans="1:121" x14ac:dyDescent="0.15">
      <c r="A6" s="219" t="s">
        <v>15</v>
      </c>
      <c r="B6" s="222">
        <f>'Final metric_Gap&amp;Correction'!G10</f>
        <v>53.710977027947536</v>
      </c>
      <c r="C6" s="222">
        <f t="shared" si="0"/>
        <v>53.6516707287077</v>
      </c>
      <c r="D6" s="222">
        <f>'Final metric_Gap&amp;Correction'!H10</f>
        <v>46.399562491948735</v>
      </c>
      <c r="E6" s="222">
        <f t="shared" si="1"/>
        <v>46.348329271292307</v>
      </c>
      <c r="F6" s="222">
        <f t="shared" ref="F6:F32" si="61">SUM(B6,D6)</f>
        <v>100.11053951989626</v>
      </c>
      <c r="G6" s="222">
        <f>'Final metric_Gap&amp;Correction'!M10</f>
        <v>31.569681046238966</v>
      </c>
      <c r="H6" s="222">
        <f t="shared" si="2"/>
        <v>31.227769667403958</v>
      </c>
      <c r="I6" s="222">
        <f>'Final metric_Gap&amp;Correction'!N10</f>
        <v>69.525214242398633</v>
      </c>
      <c r="J6" s="222">
        <f t="shared" si="3"/>
        <v>68.772230332596038</v>
      </c>
      <c r="K6" s="222">
        <f t="shared" si="4"/>
        <v>101.0948952886376</v>
      </c>
      <c r="L6" s="223">
        <f>'Final metric_Gap&amp;Correction'!T10</f>
        <v>70.639875183723674</v>
      </c>
      <c r="M6" s="223">
        <f t="shared" si="5"/>
        <v>69.033920328653252</v>
      </c>
      <c r="N6" s="223">
        <f>'Final metric_Gap&amp;Correction'!U10</f>
        <v>31.686452000687808</v>
      </c>
      <c r="O6" s="223">
        <f t="shared" si="6"/>
        <v>30.966079671346751</v>
      </c>
      <c r="P6" s="223">
        <f t="shared" si="7"/>
        <v>102.32632718441148</v>
      </c>
      <c r="Q6" s="223">
        <f>'Final metric_Gap&amp;Correction'!Z10</f>
        <v>40.79525102862106</v>
      </c>
      <c r="R6" s="223">
        <f t="shared" si="8"/>
        <v>40.239819279949607</v>
      </c>
      <c r="S6" s="223">
        <f>'Final metric_Gap&amp;Correction'!AA10</f>
        <v>60.585052756560728</v>
      </c>
      <c r="T6" s="223">
        <f t="shared" si="9"/>
        <v>59.760180720050407</v>
      </c>
      <c r="U6" s="223">
        <f t="shared" si="10"/>
        <v>101.38030378518178</v>
      </c>
      <c r="V6" s="223">
        <f>'Final metric_Gap&amp;Correction'!AF10</f>
        <v>31.592957835802871</v>
      </c>
      <c r="W6" s="223">
        <f t="shared" si="11"/>
        <v>31.263588172186534</v>
      </c>
      <c r="X6" s="223">
        <f>'Final metric_Gap&amp;Correction'!AG10</f>
        <v>69.460566992512753</v>
      </c>
      <c r="Y6" s="223">
        <f t="shared" si="12"/>
        <v>68.736411827813455</v>
      </c>
      <c r="Z6" s="223">
        <f t="shared" si="13"/>
        <v>101.05352482831563</v>
      </c>
      <c r="AA6" s="223">
        <f>'Final metric_Gap&amp;Correction'!AN10</f>
        <v>10.830652963313991</v>
      </c>
      <c r="AB6" s="223">
        <f t="shared" si="14"/>
        <v>10.669454215570893</v>
      </c>
      <c r="AC6" s="223">
        <f>'Final metric_Gap&amp;Correction'!AO10</f>
        <v>90.680190463970661</v>
      </c>
      <c r="AD6" s="223">
        <f t="shared" si="15"/>
        <v>89.330545784429106</v>
      </c>
      <c r="AE6" s="223">
        <f t="shared" si="16"/>
        <v>101.51084342728466</v>
      </c>
      <c r="AF6" s="223">
        <f>'Final metric_Gap&amp;Correction'!AT10</f>
        <v>5.2520655634490314</v>
      </c>
      <c r="AG6" s="223">
        <f t="shared" si="17"/>
        <v>5.1777367047577325</v>
      </c>
      <c r="AH6" s="223">
        <f>'Final metric_Gap&amp;Correction'!AU10</f>
        <v>96.183481721583803</v>
      </c>
      <c r="AI6" s="223">
        <f t="shared" si="18"/>
        <v>94.822263295242266</v>
      </c>
      <c r="AJ6" s="223">
        <f t="shared" si="19"/>
        <v>101.43554728503284</v>
      </c>
      <c r="AK6" s="223">
        <f>'Final metric_Gap&amp;Correction'!BA10</f>
        <v>20.417286320868584</v>
      </c>
      <c r="AL6" s="223">
        <f t="shared" si="20"/>
        <v>20.203219678773124</v>
      </c>
      <c r="AM6" s="223">
        <f>'Final metric_Gap&amp;Correction'!BB10</f>
        <v>80.642280646669633</v>
      </c>
      <c r="AN6" s="223">
        <f t="shared" si="21"/>
        <v>79.796780321226876</v>
      </c>
      <c r="AO6" s="223">
        <f t="shared" si="22"/>
        <v>101.05956696753822</v>
      </c>
      <c r="AP6" s="223">
        <f>'Final metric_Gap&amp;Correction'!BG10</f>
        <v>10.438435331242584</v>
      </c>
      <c r="AQ6" s="223">
        <f t="shared" si="23"/>
        <v>10.30805656836594</v>
      </c>
      <c r="AR6" s="223">
        <f>'Final metric_Gap&amp;Correction'!BH10</f>
        <v>90.826388566569136</v>
      </c>
      <c r="AS6" s="223">
        <f t="shared" si="24"/>
        <v>89.691943431634058</v>
      </c>
      <c r="AT6" s="223">
        <f t="shared" si="25"/>
        <v>101.26482389781172</v>
      </c>
      <c r="AU6" s="223">
        <f>'Final metric_Gap&amp;Correction'!BO10</f>
        <v>43.885462174484871</v>
      </c>
      <c r="AV6" s="223">
        <f t="shared" si="26"/>
        <v>43.346957341847123</v>
      </c>
      <c r="AW6" s="223">
        <f>'Final metric_Gap&amp;Correction'!BP10</f>
        <v>57.356850702035928</v>
      </c>
      <c r="AX6" s="223">
        <f t="shared" si="27"/>
        <v>56.653042658152877</v>
      </c>
      <c r="AY6" s="223">
        <f t="shared" si="28"/>
        <v>101.2423128765208</v>
      </c>
      <c r="AZ6" s="223">
        <f>'Final metric_Gap&amp;Correction'!BU10</f>
        <v>3.0132731129804582</v>
      </c>
      <c r="BA6" s="223">
        <f t="shared" si="29"/>
        <v>2.9684702630123678</v>
      </c>
      <c r="BB6" s="223">
        <f>'Final metric_Gap&amp;Correction'!BV10</f>
        <v>98.496017733767829</v>
      </c>
      <c r="BC6" s="223">
        <f t="shared" si="30"/>
        <v>97.031529736987636</v>
      </c>
      <c r="BD6" s="223">
        <f t="shared" si="31"/>
        <v>101.50929084674829</v>
      </c>
      <c r="BE6" s="223">
        <f>'Final metric_Gap&amp;Correction'!CB10</f>
        <v>55.364906691141634</v>
      </c>
      <c r="BF6" s="223">
        <f t="shared" si="32"/>
        <v>54.588464711484541</v>
      </c>
      <c r="BG6" s="223">
        <f>'Final metric_Gap&amp;Correction'!CC10</f>
        <v>46.057448716288867</v>
      </c>
      <c r="BH6" s="223">
        <f t="shared" si="33"/>
        <v>45.411535288515459</v>
      </c>
      <c r="BI6" s="223">
        <f t="shared" si="34"/>
        <v>101.4223554074305</v>
      </c>
      <c r="BJ6" s="223">
        <v>100</v>
      </c>
      <c r="BK6" s="223">
        <v>100</v>
      </c>
      <c r="BL6" s="223">
        <f>'Final metric_Gap&amp;Correction'!CP10</f>
        <v>31.194621099379848</v>
      </c>
      <c r="BM6" s="223">
        <f t="shared" ref="BM6:BM32" si="62">BL6/BP6*100</f>
        <v>30.681610548425613</v>
      </c>
      <c r="BN6" s="223">
        <f>'Final metric_Gap&amp;Correction'!CQ10</f>
        <v>70.477424604168007</v>
      </c>
      <c r="BO6" s="223">
        <f t="shared" si="35"/>
        <v>69.31838945157439</v>
      </c>
      <c r="BP6" s="223">
        <f t="shared" si="36"/>
        <v>101.67204570354785</v>
      </c>
      <c r="BQ6" s="224">
        <f>'Final metric_Gap&amp;Correction'!CV10</f>
        <v>7.2679968217838278</v>
      </c>
      <c r="BR6" s="224">
        <f t="shared" si="37"/>
        <v>7.112390414825903</v>
      </c>
      <c r="BS6" s="223">
        <f>'Final metric_Gap&amp;Correction'!CW10</f>
        <v>94.919824682412013</v>
      </c>
      <c r="BT6" s="223">
        <f t="shared" si="38"/>
        <v>92.887609585174104</v>
      </c>
      <c r="BU6" s="223">
        <f t="shared" si="39"/>
        <v>102.18782150419584</v>
      </c>
      <c r="BV6" s="223">
        <v>100</v>
      </c>
      <c r="BW6" s="223">
        <v>100</v>
      </c>
      <c r="BX6" s="221">
        <v>100</v>
      </c>
      <c r="BY6" s="221">
        <v>100</v>
      </c>
      <c r="BZ6" s="221">
        <v>100</v>
      </c>
      <c r="CA6" s="221">
        <v>100</v>
      </c>
      <c r="CB6" s="221">
        <v>100</v>
      </c>
      <c r="CC6" s="221">
        <v>100</v>
      </c>
      <c r="CD6" s="223">
        <f>'Final metric_Gap&amp;Correction'!EF10</f>
        <v>33.773438385425983</v>
      </c>
      <c r="CE6" s="223">
        <f t="shared" si="40"/>
        <v>33.406225096416982</v>
      </c>
      <c r="CF6" s="222">
        <f>'Final metric_Gap&amp;Correction'!EG10</f>
        <v>67.32579772385948</v>
      </c>
      <c r="CG6" s="220">
        <f t="shared" si="41"/>
        <v>66.593774903583011</v>
      </c>
      <c r="CH6" s="222">
        <f t="shared" si="42"/>
        <v>101.09923610928547</v>
      </c>
      <c r="CI6" s="222">
        <f>'Final metric_Gap&amp;Correction'!EL10</f>
        <v>49.399773264838494</v>
      </c>
      <c r="CJ6" s="222">
        <f t="shared" si="43"/>
        <v>48.880730537554136</v>
      </c>
      <c r="CK6" s="222">
        <f>'Final metric_Gap&amp;Correction'!EM10</f>
        <v>51.662082238498527</v>
      </c>
      <c r="CL6" s="222">
        <f t="shared" si="44"/>
        <v>51.119269462445857</v>
      </c>
      <c r="CM6" s="222">
        <f t="shared" si="45"/>
        <v>101.06185550333703</v>
      </c>
      <c r="CN6" s="222">
        <f>'Final metric_Gap&amp;Correction'!ER10</f>
        <v>32.674549449526459</v>
      </c>
      <c r="CO6" s="222">
        <f t="shared" si="46"/>
        <v>32.333532527328764</v>
      </c>
      <c r="CP6" s="222">
        <f>'Final metric_Gap&amp;Correction'!ES10</f>
        <v>68.380135564891503</v>
      </c>
      <c r="CQ6" s="222">
        <f t="shared" si="47"/>
        <v>67.666467472671229</v>
      </c>
      <c r="CR6" s="222">
        <f t="shared" si="48"/>
        <v>101.05468501441797</v>
      </c>
      <c r="CS6" s="222">
        <f>'Final metric_Gap&amp;Correction'!EY10</f>
        <v>62.42475139869051</v>
      </c>
      <c r="CT6" s="222">
        <f t="shared" si="49"/>
        <v>61.688176797604491</v>
      </c>
      <c r="CU6" s="177">
        <f>'Final metric_Gap&amp;Correction'!EZ10</f>
        <v>38.769277407676519</v>
      </c>
      <c r="CV6" s="177">
        <f t="shared" si="50"/>
        <v>38.311823202395509</v>
      </c>
      <c r="CW6" s="177">
        <f t="shared" si="51"/>
        <v>101.19402880636703</v>
      </c>
      <c r="CX6" s="177">
        <f>'Final metric_Gap&amp;Correction'!FE10</f>
        <v>33.760817689253244</v>
      </c>
      <c r="CY6" s="177">
        <f t="shared" si="52"/>
        <v>33.130728556406936</v>
      </c>
      <c r="CZ6" s="177">
        <f>'Final metric_Gap&amp;Correction'!FF10</f>
        <v>68.141009286189046</v>
      </c>
      <c r="DA6" s="177">
        <f t="shared" si="53"/>
        <v>66.869271443593064</v>
      </c>
      <c r="DB6" s="177">
        <f t="shared" si="54"/>
        <v>101.90182697544229</v>
      </c>
      <c r="DC6" s="177">
        <f>'Final metric_Gap&amp;Correction'!FL10</f>
        <v>0</v>
      </c>
      <c r="DD6" s="177">
        <f t="shared" si="55"/>
        <v>0</v>
      </c>
      <c r="DE6" s="177">
        <f>'Final metric_Gap&amp;Correction'!FM10</f>
        <v>101.01759184562866</v>
      </c>
      <c r="DF6" s="177">
        <f t="shared" si="56"/>
        <v>100</v>
      </c>
      <c r="DG6" s="177">
        <f t="shared" si="57"/>
        <v>101.01759184562866</v>
      </c>
      <c r="DH6" s="177">
        <f>'Final metric_Gap&amp;Correction'!FR10</f>
        <v>14.100180247892096</v>
      </c>
      <c r="DI6" s="177">
        <f t="shared" si="58"/>
        <v>13.958139218084757</v>
      </c>
      <c r="DJ6" s="177">
        <f>'Final metric_Gap&amp;Correction'!FS10</f>
        <v>86.917441281654661</v>
      </c>
      <c r="DK6" s="176">
        <f t="shared" si="59"/>
        <v>86.041860781915247</v>
      </c>
      <c r="DL6" s="223">
        <f t="shared" si="60"/>
        <v>101.01762152954676</v>
      </c>
      <c r="DM6" s="221"/>
      <c r="DN6" s="221"/>
      <c r="DO6" s="221"/>
      <c r="DP6" s="178"/>
      <c r="DQ6" s="178"/>
    </row>
    <row r="7" spans="1:121" x14ac:dyDescent="0.15">
      <c r="A7" s="219" t="s">
        <v>16</v>
      </c>
      <c r="B7" s="222">
        <f>'Final metric_Gap&amp;Correction'!G11</f>
        <v>85.502824720937681</v>
      </c>
      <c r="C7" s="222">
        <f t="shared" si="0"/>
        <v>85.413518697235475</v>
      </c>
      <c r="D7" s="222">
        <f>'Final metric_Gap&amp;Correction'!H11</f>
        <v>14.601732526046563</v>
      </c>
      <c r="E7" s="222">
        <f t="shared" si="1"/>
        <v>14.58648130276452</v>
      </c>
      <c r="F7" s="222">
        <f t="shared" si="61"/>
        <v>100.10455724698424</v>
      </c>
      <c r="G7" s="222">
        <f>'Final metric_Gap&amp;Correction'!M11</f>
        <v>58.371512393325524</v>
      </c>
      <c r="H7" s="222">
        <f t="shared" si="2"/>
        <v>57.742311680726779</v>
      </c>
      <c r="I7" s="222">
        <f>'Final metric_Gap&amp;Correction'!N11</f>
        <v>42.718157719083159</v>
      </c>
      <c r="J7" s="222">
        <f t="shared" si="3"/>
        <v>42.257688319273221</v>
      </c>
      <c r="K7" s="222">
        <f t="shared" si="4"/>
        <v>101.08967011240868</v>
      </c>
      <c r="L7" s="223">
        <f>'Final metric_Gap&amp;Correction'!T11</f>
        <v>77.284803633614388</v>
      </c>
      <c r="M7" s="223">
        <f t="shared" si="5"/>
        <v>75.569483369020162</v>
      </c>
      <c r="N7" s="223">
        <f>'Final metric_Gap&amp;Correction'!U11</f>
        <v>24.985054764408513</v>
      </c>
      <c r="O7" s="223">
        <f t="shared" si="6"/>
        <v>24.430516630979835</v>
      </c>
      <c r="P7" s="223">
        <f t="shared" si="7"/>
        <v>102.2698583980229</v>
      </c>
      <c r="Q7" s="223">
        <f>'Final metric_Gap&amp;Correction'!Z11</f>
        <v>2.339289933053728</v>
      </c>
      <c r="R7" s="223">
        <f t="shared" si="8"/>
        <v>2.3034436175160331</v>
      </c>
      <c r="S7" s="223">
        <f>'Final metric_Gap&amp;Correction'!AA11</f>
        <v>99.216915535363626</v>
      </c>
      <c r="T7" s="223">
        <f t="shared" si="9"/>
        <v>97.696556382483962</v>
      </c>
      <c r="U7" s="223">
        <f t="shared" si="10"/>
        <v>101.55620546841736</v>
      </c>
      <c r="V7" s="223">
        <f>'Final metric_Gap&amp;Correction'!AF11</f>
        <v>36.664862879370965</v>
      </c>
      <c r="W7" s="223">
        <f t="shared" si="11"/>
        <v>36.279457666293418</v>
      </c>
      <c r="X7" s="223">
        <f>'Final metric_Gap&amp;Correction'!AG11</f>
        <v>64.397460644377887</v>
      </c>
      <c r="Y7" s="223">
        <f t="shared" si="12"/>
        <v>63.720542333706575</v>
      </c>
      <c r="Z7" s="223">
        <f t="shared" si="13"/>
        <v>101.06232352374886</v>
      </c>
      <c r="AA7" s="223">
        <f>'Final metric_Gap&amp;Correction'!AN11</f>
        <v>24.803096568960342</v>
      </c>
      <c r="AB7" s="223">
        <f t="shared" si="14"/>
        <v>24.468106716171949</v>
      </c>
      <c r="AC7" s="223">
        <f>'Final metric_Gap&amp;Correction'!AO11</f>
        <v>76.565991185455019</v>
      </c>
      <c r="AD7" s="223">
        <f t="shared" si="15"/>
        <v>75.531893283828055</v>
      </c>
      <c r="AE7" s="223">
        <f t="shared" si="16"/>
        <v>101.36908775441536</v>
      </c>
      <c r="AF7" s="223">
        <f>'Final metric_Gap&amp;Correction'!AT11</f>
        <v>8.6601054831650544</v>
      </c>
      <c r="AG7" s="223">
        <f t="shared" si="17"/>
        <v>8.5513912111698449</v>
      </c>
      <c r="AH7" s="223">
        <f>'Final metric_Gap&amp;Correction'!AU11</f>
        <v>92.61119960989636</v>
      </c>
      <c r="AI7" s="223">
        <f t="shared" si="18"/>
        <v>91.448608788830157</v>
      </c>
      <c r="AJ7" s="223">
        <f t="shared" si="19"/>
        <v>101.27130509306141</v>
      </c>
      <c r="AK7" s="223">
        <f>'Final metric_Gap&amp;Correction'!BA11</f>
        <v>80.426236098199766</v>
      </c>
      <c r="AL7" s="223">
        <f t="shared" si="20"/>
        <v>79.608992514605703</v>
      </c>
      <c r="AM7" s="223">
        <f>'Final metric_Gap&amp;Correction'!BB11</f>
        <v>20.600335847732254</v>
      </c>
      <c r="AN7" s="223">
        <f t="shared" si="21"/>
        <v>20.391007485394297</v>
      </c>
      <c r="AO7" s="223">
        <f t="shared" si="22"/>
        <v>101.02657194593202</v>
      </c>
      <c r="AP7" s="223">
        <f>'Final metric_Gap&amp;Correction'!BG11</f>
        <v>101.0194249061561</v>
      </c>
      <c r="AQ7" s="223">
        <f t="shared" si="23"/>
        <v>100</v>
      </c>
      <c r="AR7" s="223">
        <f>'Final metric_Gap&amp;Correction'!BH11</f>
        <v>0</v>
      </c>
      <c r="AS7" s="223">
        <f t="shared" si="24"/>
        <v>0</v>
      </c>
      <c r="AT7" s="223">
        <f t="shared" si="25"/>
        <v>101.0194249061561</v>
      </c>
      <c r="AU7" s="223">
        <f>'Final metric_Gap&amp;Correction'!BO11</f>
        <v>1.5879247116899013</v>
      </c>
      <c r="AV7" s="223">
        <f t="shared" si="26"/>
        <v>1.569086585407536</v>
      </c>
      <c r="AW7" s="223">
        <f>'Final metric_Gap&amp;Correction'!BP11</f>
        <v>99.612654431459958</v>
      </c>
      <c r="AX7" s="223">
        <f t="shared" si="27"/>
        <v>98.430913414592453</v>
      </c>
      <c r="AY7" s="223">
        <f t="shared" si="28"/>
        <v>101.20057914314987</v>
      </c>
      <c r="AZ7" s="223">
        <f>'Final metric_Gap&amp;Correction'!BU11</f>
        <v>0</v>
      </c>
      <c r="BA7" s="223">
        <f t="shared" si="29"/>
        <v>0</v>
      </c>
      <c r="BB7" s="223">
        <f>'Final metric_Gap&amp;Correction'!BV11</f>
        <v>101.28045053990689</v>
      </c>
      <c r="BC7" s="223">
        <f t="shared" si="30"/>
        <v>100</v>
      </c>
      <c r="BD7" s="223">
        <f t="shared" si="31"/>
        <v>101.28045053990689</v>
      </c>
      <c r="BE7" s="223">
        <f>'Final metric_Gap&amp;Correction'!CB11</f>
        <v>69.969150370329686</v>
      </c>
      <c r="BF7" s="223">
        <f t="shared" si="32"/>
        <v>68.962437652314719</v>
      </c>
      <c r="BG7" s="223">
        <f>'Final metric_Gap&amp;Correction'!CC11</f>
        <v>31.490648256700396</v>
      </c>
      <c r="BH7" s="223">
        <f t="shared" si="33"/>
        <v>31.037562347685281</v>
      </c>
      <c r="BI7" s="223">
        <f t="shared" si="34"/>
        <v>101.45979862703008</v>
      </c>
      <c r="BJ7" s="223">
        <v>100</v>
      </c>
      <c r="BK7" s="223">
        <v>100</v>
      </c>
      <c r="BL7" s="223">
        <f>'Final metric_Gap&amp;Correction'!CP11</f>
        <v>21.251349828869458</v>
      </c>
      <c r="BM7" s="223">
        <f t="shared" si="62"/>
        <v>20.97368483230321</v>
      </c>
      <c r="BN7" s="223">
        <f>'Final metric_Gap&amp;Correction'!CQ11</f>
        <v>80.072523390292275</v>
      </c>
      <c r="BO7" s="223">
        <f t="shared" si="35"/>
        <v>79.026315167696794</v>
      </c>
      <c r="BP7" s="223">
        <f t="shared" si="36"/>
        <v>101.32387321916173</v>
      </c>
      <c r="BQ7" s="224">
        <f>'Final metric_Gap&amp;Correction'!CV11</f>
        <v>7.3898104305032133</v>
      </c>
      <c r="BR7" s="224">
        <f t="shared" si="37"/>
        <v>7.2892970112160889</v>
      </c>
      <c r="BS7" s="223">
        <f>'Final metric_Gap&amp;Correction'!CW11</f>
        <v>93.989107442269187</v>
      </c>
      <c r="BT7" s="223">
        <f t="shared" si="38"/>
        <v>92.710702988783908</v>
      </c>
      <c r="BU7" s="223">
        <f t="shared" si="39"/>
        <v>101.3789178727724</v>
      </c>
      <c r="BV7" s="223">
        <v>100</v>
      </c>
      <c r="BW7" s="223">
        <v>100</v>
      </c>
      <c r="BX7" s="221">
        <v>100</v>
      </c>
      <c r="BY7" s="221">
        <v>100</v>
      </c>
      <c r="BZ7" s="221">
        <v>100</v>
      </c>
      <c r="CA7" s="221">
        <v>100</v>
      </c>
      <c r="CB7" s="221">
        <v>100</v>
      </c>
      <c r="CC7" s="221">
        <v>100</v>
      </c>
      <c r="CD7" s="223">
        <f>'Final metric_Gap&amp;Correction'!EF11</f>
        <v>15.813840003325268</v>
      </c>
      <c r="CE7" s="223">
        <f t="shared" si="40"/>
        <v>15.64149569891454</v>
      </c>
      <c r="CF7" s="222">
        <f>'Final metric_Gap&amp;Correction'!EG11</f>
        <v>85.288000304840963</v>
      </c>
      <c r="CG7" s="220">
        <f t="shared" si="41"/>
        <v>84.35850430108546</v>
      </c>
      <c r="CH7" s="222">
        <f t="shared" si="42"/>
        <v>101.10184030816623</v>
      </c>
      <c r="CI7" s="222">
        <f>'Final metric_Gap&amp;Correction'!EL11</f>
        <v>61.4513605291652</v>
      </c>
      <c r="CJ7" s="222">
        <f t="shared" si="43"/>
        <v>60.817784982851762</v>
      </c>
      <c r="CK7" s="222">
        <f>'Final metric_Gap&amp;Correction'!EM11</f>
        <v>39.590399782381972</v>
      </c>
      <c r="CL7" s="222">
        <f t="shared" si="44"/>
        <v>39.182215017148245</v>
      </c>
      <c r="CM7" s="222">
        <f t="shared" si="45"/>
        <v>101.04176031154716</v>
      </c>
      <c r="CN7" s="222">
        <f>'Final metric_Gap&amp;Correction'!ER11</f>
        <v>10.663556066119529</v>
      </c>
      <c r="CO7" s="222">
        <f t="shared" si="46"/>
        <v>10.551972326311217</v>
      </c>
      <c r="CP7" s="222">
        <f>'Final metric_Gap&amp;Correction'!ES11</f>
        <v>90.393912020013317</v>
      </c>
      <c r="CQ7" s="222">
        <f t="shared" si="47"/>
        <v>89.448027673688784</v>
      </c>
      <c r="CR7" s="222">
        <f t="shared" si="48"/>
        <v>101.05746808613284</v>
      </c>
      <c r="CS7" s="222">
        <f>'Final metric_Gap&amp;Correction'!EY11</f>
        <v>68.10873364429591</v>
      </c>
      <c r="CT7" s="222">
        <f t="shared" si="49"/>
        <v>67.342377730777471</v>
      </c>
      <c r="CU7" s="177">
        <f>'Final metric_Gap&amp;Correction'!EZ11</f>
        <v>33.029265843310824</v>
      </c>
      <c r="CV7" s="177">
        <f t="shared" si="50"/>
        <v>32.657622269222529</v>
      </c>
      <c r="CW7" s="177">
        <f t="shared" si="51"/>
        <v>101.13799948760673</v>
      </c>
      <c r="CX7" s="177">
        <f>'Final metric_Gap&amp;Correction'!FE11</f>
        <v>27.027201226781251</v>
      </c>
      <c r="CY7" s="177">
        <f t="shared" si="52"/>
        <v>26.689636604910426</v>
      </c>
      <c r="CZ7" s="177">
        <f>'Final metric_Gap&amp;Correction'!FF11</f>
        <v>74.23757666011106</v>
      </c>
      <c r="DA7" s="177">
        <f t="shared" si="53"/>
        <v>73.310363395089567</v>
      </c>
      <c r="DB7" s="177">
        <f t="shared" si="54"/>
        <v>101.26477788689232</v>
      </c>
      <c r="DC7" s="177">
        <f>'Final metric_Gap&amp;Correction'!FL11</f>
        <v>0</v>
      </c>
      <c r="DD7" s="177">
        <f t="shared" si="55"/>
        <v>0</v>
      </c>
      <c r="DE7" s="177">
        <f>'Final metric_Gap&amp;Correction'!FM11</f>
        <v>101.01549584202427</v>
      </c>
      <c r="DF7" s="177">
        <f t="shared" si="56"/>
        <v>100</v>
      </c>
      <c r="DG7" s="177">
        <f t="shared" si="57"/>
        <v>101.01549584202427</v>
      </c>
      <c r="DH7" s="177">
        <f>'Final metric_Gap&amp;Correction'!FR11</f>
        <v>21.236869486938843</v>
      </c>
      <c r="DI7" s="177">
        <f t="shared" si="58"/>
        <v>21.023209882545537</v>
      </c>
      <c r="DJ7" s="177">
        <f>'Final metric_Gap&amp;Correction'!FS11</f>
        <v>79.779433949058799</v>
      </c>
      <c r="DK7" s="176">
        <f t="shared" si="59"/>
        <v>78.97679011745447</v>
      </c>
      <c r="DL7" s="223">
        <f t="shared" si="60"/>
        <v>101.01630343599764</v>
      </c>
      <c r="DM7" s="221"/>
      <c r="DN7" s="221"/>
      <c r="DO7" s="221"/>
      <c r="DP7" s="178"/>
      <c r="DQ7" s="178"/>
    </row>
    <row r="8" spans="1:121" x14ac:dyDescent="0.15">
      <c r="A8" s="219" t="s">
        <v>17</v>
      </c>
      <c r="B8" s="222">
        <f>'Final metric_Gap&amp;Correction'!G12</f>
        <v>58.481186194206416</v>
      </c>
      <c r="C8" s="222">
        <f t="shared" si="0"/>
        <v>58.421826918220397</v>
      </c>
      <c r="D8" s="222">
        <f>'Final metric_Gap&amp;Correction'!H12</f>
        <v>41.620418427075144</v>
      </c>
      <c r="E8" s="222">
        <f t="shared" si="1"/>
        <v>41.57817308177961</v>
      </c>
      <c r="F8" s="222">
        <f t="shared" si="61"/>
        <v>100.10160462128155</v>
      </c>
      <c r="G8" s="222">
        <f>'Final metric_Gap&amp;Correction'!M12</f>
        <v>72.601328308542989</v>
      </c>
      <c r="H8" s="222">
        <f t="shared" si="2"/>
        <v>71.854459761648314</v>
      </c>
      <c r="I8" s="222">
        <f>'Final metric_Gap&amp;Correction'!N12</f>
        <v>28.438090190144699</v>
      </c>
      <c r="J8" s="222">
        <f t="shared" si="3"/>
        <v>28.145540238351686</v>
      </c>
      <c r="K8" s="222">
        <f t="shared" si="4"/>
        <v>101.0394184986877</v>
      </c>
      <c r="L8" s="223">
        <f>'Final metric_Gap&amp;Correction'!T12</f>
        <v>100.8314968883286</v>
      </c>
      <c r="M8" s="223">
        <f t="shared" si="5"/>
        <v>99.321831462406536</v>
      </c>
      <c r="N8" s="223">
        <f>'Final metric_Gap&amp;Correction'!U12</f>
        <v>0.6884765190218971</v>
      </c>
      <c r="O8" s="223">
        <f t="shared" si="6"/>
        <v>0.67816853759345874</v>
      </c>
      <c r="P8" s="223">
        <f t="shared" si="7"/>
        <v>101.51997340735051</v>
      </c>
      <c r="Q8" s="223">
        <f>'Final metric_Gap&amp;Correction'!Z12</f>
        <v>68.806289298749761</v>
      </c>
      <c r="R8" s="223">
        <f t="shared" si="8"/>
        <v>67.974644057965918</v>
      </c>
      <c r="S8" s="223">
        <f>'Final metric_Gap&amp;Correction'!AA12</f>
        <v>32.417174615345409</v>
      </c>
      <c r="T8" s="223">
        <f t="shared" si="9"/>
        <v>32.025355942034089</v>
      </c>
      <c r="U8" s="223">
        <f t="shared" si="10"/>
        <v>101.22346391409516</v>
      </c>
      <c r="V8" s="223">
        <f>'Final metric_Gap&amp;Correction'!AF12</f>
        <v>101.01904195640715</v>
      </c>
      <c r="W8" s="223">
        <f t="shared" si="11"/>
        <v>100</v>
      </c>
      <c r="X8" s="223">
        <f>'Final metric_Gap&amp;Correction'!AG12</f>
        <v>0</v>
      </c>
      <c r="Y8" s="223">
        <f t="shared" si="12"/>
        <v>0</v>
      </c>
      <c r="Z8" s="223">
        <f t="shared" si="13"/>
        <v>101.01904195640715</v>
      </c>
      <c r="AA8" s="223">
        <f>'Final metric_Gap&amp;Correction'!AN12</f>
        <v>60.418030542888189</v>
      </c>
      <c r="AB8" s="223">
        <f t="shared" si="14"/>
        <v>59.75573686039337</v>
      </c>
      <c r="AC8" s="223">
        <f>'Final metric_Gap&amp;Correction'!AO12</f>
        <v>40.690304350616884</v>
      </c>
      <c r="AD8" s="223">
        <f t="shared" si="15"/>
        <v>40.244263139606623</v>
      </c>
      <c r="AE8" s="223">
        <f t="shared" si="16"/>
        <v>101.10833489350507</v>
      </c>
      <c r="AF8" s="223">
        <f>'Final metric_Gap&amp;Correction'!AT12</f>
        <v>15.66239975907812</v>
      </c>
      <c r="AG8" s="223">
        <f t="shared" si="17"/>
        <v>15.490360596601047</v>
      </c>
      <c r="AH8" s="223">
        <f>'Final metric_Gap&amp;Correction'!AU12</f>
        <v>85.448221013138266</v>
      </c>
      <c r="AI8" s="223">
        <f t="shared" si="18"/>
        <v>84.509639403398964</v>
      </c>
      <c r="AJ8" s="223">
        <f t="shared" si="19"/>
        <v>101.11062077221638</v>
      </c>
      <c r="AK8" s="223">
        <f>'Final metric_Gap&amp;Correction'!BA12</f>
        <v>14.79826263645719</v>
      </c>
      <c r="AL8" s="223">
        <f t="shared" si="20"/>
        <v>14.647951628796511</v>
      </c>
      <c r="AM8" s="223">
        <f>'Final metric_Gap&amp;Correction'!BB12</f>
        <v>86.227894545583069</v>
      </c>
      <c r="AN8" s="223">
        <f t="shared" si="21"/>
        <v>85.35204837120348</v>
      </c>
      <c r="AO8" s="223">
        <f t="shared" si="22"/>
        <v>101.02615718204027</v>
      </c>
      <c r="AP8" s="223">
        <f>'Final metric_Gap&amp;Correction'!BG12</f>
        <v>29.094984122867853</v>
      </c>
      <c r="AQ8" s="223">
        <f t="shared" si="23"/>
        <v>28.777121002252599</v>
      </c>
      <c r="AR8" s="223">
        <f>'Final metric_Gap&amp;Correction'!BH12</f>
        <v>72.009584748321075</v>
      </c>
      <c r="AS8" s="223">
        <f t="shared" si="24"/>
        <v>71.222878997747401</v>
      </c>
      <c r="AT8" s="223">
        <f t="shared" si="25"/>
        <v>101.10456887118893</v>
      </c>
      <c r="AU8" s="223">
        <f>'Final metric_Gap&amp;Correction'!BO12</f>
        <v>55.741030318233072</v>
      </c>
      <c r="AV8" s="223">
        <f t="shared" si="26"/>
        <v>55.120800503164368</v>
      </c>
      <c r="AW8" s="223">
        <f>'Final metric_Gap&amp;Correction'!BP12</f>
        <v>45.384188853852599</v>
      </c>
      <c r="AX8" s="223">
        <f t="shared" si="27"/>
        <v>44.879199496835625</v>
      </c>
      <c r="AY8" s="223">
        <f t="shared" si="28"/>
        <v>101.12521917208568</v>
      </c>
      <c r="AZ8" s="223">
        <f>'Final metric_Gap&amp;Correction'!BU12</f>
        <v>49.775832852793911</v>
      </c>
      <c r="BA8" s="223">
        <f t="shared" si="29"/>
        <v>49.209800628554298</v>
      </c>
      <c r="BB8" s="223">
        <f>'Final metric_Gap&amp;Correction'!BV12</f>
        <v>51.374410019580509</v>
      </c>
      <c r="BC8" s="223">
        <f t="shared" si="30"/>
        <v>50.790199371445702</v>
      </c>
      <c r="BD8" s="223">
        <f t="shared" si="31"/>
        <v>101.15024287237442</v>
      </c>
      <c r="BE8" s="223">
        <f>'Final metric_Gap&amp;Correction'!CB12</f>
        <v>85.662793553862244</v>
      </c>
      <c r="BF8" s="223">
        <f t="shared" si="32"/>
        <v>84.58296477639135</v>
      </c>
      <c r="BG8" s="223">
        <f>'Final metric_Gap&amp;Correction'!CC12</f>
        <v>15.613856868980685</v>
      </c>
      <c r="BH8" s="223">
        <f t="shared" si="33"/>
        <v>15.417035223608641</v>
      </c>
      <c r="BI8" s="223">
        <f t="shared" si="34"/>
        <v>101.27665042284293</v>
      </c>
      <c r="BJ8" s="223">
        <v>100</v>
      </c>
      <c r="BK8" s="223">
        <v>100</v>
      </c>
      <c r="BL8" s="223">
        <f>'Final metric_Gap&amp;Correction'!CP12</f>
        <v>30.731943318076457</v>
      </c>
      <c r="BM8" s="223">
        <f t="shared" si="62"/>
        <v>30.413083885558244</v>
      </c>
      <c r="BN8" s="223">
        <f>'Final metric_Gap&amp;Correction'!CQ12</f>
        <v>70.316485160002429</v>
      </c>
      <c r="BO8" s="223">
        <f t="shared" si="35"/>
        <v>69.586916114441749</v>
      </c>
      <c r="BP8" s="223">
        <f t="shared" si="36"/>
        <v>101.04842847807889</v>
      </c>
      <c r="BQ8" s="224">
        <f>'Final metric_Gap&amp;Correction'!CV12</f>
        <v>21.134743403576334</v>
      </c>
      <c r="BR8" s="224">
        <f t="shared" si="37"/>
        <v>20.875745742019173</v>
      </c>
      <c r="BS8" s="223">
        <f>'Final metric_Gap&amp;Correction'!CW12</f>
        <v>80.105919635520962</v>
      </c>
      <c r="BT8" s="223">
        <f t="shared" si="38"/>
        <v>79.124254257980823</v>
      </c>
      <c r="BU8" s="223">
        <f t="shared" si="39"/>
        <v>101.2406630390973</v>
      </c>
      <c r="BV8" s="223">
        <v>100</v>
      </c>
      <c r="BW8" s="223">
        <v>100</v>
      </c>
      <c r="BX8" s="221">
        <v>100</v>
      </c>
      <c r="BY8" s="221">
        <v>100</v>
      </c>
      <c r="BZ8" s="221">
        <v>100</v>
      </c>
      <c r="CA8" s="221">
        <v>100</v>
      </c>
      <c r="CB8" s="221">
        <v>100</v>
      </c>
      <c r="CC8" s="221">
        <v>100</v>
      </c>
      <c r="CD8" s="223">
        <f>'Final metric_Gap&amp;Correction'!EF12</f>
        <v>38.630272497467985</v>
      </c>
      <c r="CE8" s="223">
        <f t="shared" si="40"/>
        <v>38.219651327565998</v>
      </c>
      <c r="CF8" s="222">
        <f>'Final metric_Gap&amp;Correction'!EG12</f>
        <v>62.444099339110835</v>
      </c>
      <c r="CG8" s="220">
        <f t="shared" si="41"/>
        <v>61.780348672434002</v>
      </c>
      <c r="CH8" s="222">
        <f t="shared" si="42"/>
        <v>101.07437183657882</v>
      </c>
      <c r="CI8" s="222">
        <f>'Final metric_Gap&amp;Correction'!EL12</f>
        <v>66.7382703950897</v>
      </c>
      <c r="CJ8" s="222">
        <f t="shared" si="43"/>
        <v>66.058876853016628</v>
      </c>
      <c r="CK8" s="222">
        <f>'Final metric_Gap&amp;Correction'!EM12</f>
        <v>34.290196291658162</v>
      </c>
      <c r="CL8" s="222">
        <f t="shared" si="44"/>
        <v>33.941123146983372</v>
      </c>
      <c r="CM8" s="222">
        <f t="shared" si="45"/>
        <v>101.02846668674786</v>
      </c>
      <c r="CN8" s="222">
        <f>'Final metric_Gap&amp;Correction'!ER12</f>
        <v>22.763693302581469</v>
      </c>
      <c r="CO8" s="222">
        <f t="shared" si="46"/>
        <v>22.521265936231156</v>
      </c>
      <c r="CP8" s="222">
        <f>'Final metric_Gap&amp;Correction'!ES12</f>
        <v>78.312744261082784</v>
      </c>
      <c r="CQ8" s="222">
        <f t="shared" si="47"/>
        <v>77.47873406376884</v>
      </c>
      <c r="CR8" s="222">
        <f t="shared" si="48"/>
        <v>101.07643756366426</v>
      </c>
      <c r="CS8" s="222">
        <f>'Final metric_Gap&amp;Correction'!EY12</f>
        <v>50.862591187792972</v>
      </c>
      <c r="CT8" s="222">
        <f t="shared" si="49"/>
        <v>50.253700549199621</v>
      </c>
      <c r="CU8" s="177">
        <f>'Final metric_Gap&amp;Correction'!EZ12</f>
        <v>50.349042248031786</v>
      </c>
      <c r="CV8" s="177">
        <f t="shared" si="50"/>
        <v>49.746299450800386</v>
      </c>
      <c r="CW8" s="177">
        <f t="shared" si="51"/>
        <v>101.21163343582475</v>
      </c>
      <c r="CX8" s="177">
        <f>'Final metric_Gap&amp;Correction'!FE12</f>
        <v>100.94153653289062</v>
      </c>
      <c r="CY8" s="177">
        <f t="shared" si="52"/>
        <v>99.894106820622454</v>
      </c>
      <c r="CZ8" s="177">
        <f>'Final metric_Gap&amp;Correction'!FF12</f>
        <v>0.10700351176788082</v>
      </c>
      <c r="DA8" s="177">
        <f t="shared" si="53"/>
        <v>0.10589317937754519</v>
      </c>
      <c r="DB8" s="177">
        <f t="shared" si="54"/>
        <v>101.04854004465851</v>
      </c>
      <c r="DC8" s="177">
        <f>'Final metric_Gap&amp;Correction'!FL12</f>
        <v>13.573729902196261</v>
      </c>
      <c r="DD8" s="177">
        <f t="shared" si="55"/>
        <v>13.435555358720066</v>
      </c>
      <c r="DE8" s="177">
        <f>'Final metric_Gap&amp;Correction'!FM12</f>
        <v>87.454694601198113</v>
      </c>
      <c r="DF8" s="177">
        <f t="shared" si="56"/>
        <v>86.56444464127992</v>
      </c>
      <c r="DG8" s="177">
        <f t="shared" si="57"/>
        <v>101.02842450339438</v>
      </c>
      <c r="DH8" s="177">
        <f>'Final metric_Gap&amp;Correction'!FR12</f>
        <v>1.8568987907463821</v>
      </c>
      <c r="DI8" s="177">
        <f t="shared" si="58"/>
        <v>1.838060478899205</v>
      </c>
      <c r="DJ8" s="177">
        <f>'Final metric_Gap&amp;Correction'!FS12</f>
        <v>99.168002841351111</v>
      </c>
      <c r="DK8" s="176">
        <f t="shared" si="59"/>
        <v>98.161939521100791</v>
      </c>
      <c r="DL8" s="223">
        <f t="shared" si="60"/>
        <v>101.0249016320975</v>
      </c>
      <c r="DM8" s="221"/>
      <c r="DN8" s="221"/>
      <c r="DO8" s="221"/>
      <c r="DP8" s="178"/>
      <c r="DQ8" s="178"/>
    </row>
    <row r="9" spans="1:121" x14ac:dyDescent="0.15">
      <c r="A9" s="219" t="s">
        <v>204</v>
      </c>
      <c r="B9" s="222">
        <f>'Final metric_Gap&amp;Correction'!G13</f>
        <v>68.620525236914943</v>
      </c>
      <c r="C9" s="222">
        <f t="shared" si="0"/>
        <v>68.512720593002342</v>
      </c>
      <c r="D9" s="222">
        <f>'Final metric_Gap&amp;Correction'!H13</f>
        <v>31.536824585102792</v>
      </c>
      <c r="E9" s="222">
        <f t="shared" si="1"/>
        <v>31.487279406997654</v>
      </c>
      <c r="F9" s="222">
        <f t="shared" si="61"/>
        <v>100.15734982201774</v>
      </c>
      <c r="G9" s="222">
        <f>'Final metric_Gap&amp;Correction'!M13</f>
        <v>64.799252252658462</v>
      </c>
      <c r="H9" s="222">
        <f t="shared" si="2"/>
        <v>64.122462744873772</v>
      </c>
      <c r="I9" s="222">
        <f>'Final metric_Gap&amp;Correction'!N13</f>
        <v>36.256211743597355</v>
      </c>
      <c r="J9" s="222">
        <f t="shared" si="3"/>
        <v>35.877537255126235</v>
      </c>
      <c r="K9" s="222">
        <f t="shared" si="4"/>
        <v>101.05546399625581</v>
      </c>
      <c r="L9" s="223">
        <f>'Final metric_Gap&amp;Correction'!T13</f>
        <v>83.937857837797921</v>
      </c>
      <c r="M9" s="223">
        <f t="shared" si="5"/>
        <v>82.531319227651167</v>
      </c>
      <c r="N9" s="223">
        <f>'Final metric_Gap&amp;Correction'!U13</f>
        <v>17.766390468553517</v>
      </c>
      <c r="O9" s="223">
        <f t="shared" si="6"/>
        <v>17.468680772348822</v>
      </c>
      <c r="P9" s="223">
        <f t="shared" si="7"/>
        <v>101.70424830635145</v>
      </c>
      <c r="Q9" s="223">
        <f>'Final metric_Gap&amp;Correction'!Z13</f>
        <v>11.652676629736584</v>
      </c>
      <c r="R9" s="223">
        <f t="shared" si="8"/>
        <v>11.490436459277497</v>
      </c>
      <c r="S9" s="223">
        <f>'Final metric_Gap&amp;Correction'!AA13</f>
        <v>89.759281663006007</v>
      </c>
      <c r="T9" s="223">
        <f t="shared" si="9"/>
        <v>88.509563540722496</v>
      </c>
      <c r="U9" s="223">
        <f t="shared" si="10"/>
        <v>101.4119582927426</v>
      </c>
      <c r="V9" s="223">
        <f>'Final metric_Gap&amp;Correction'!AF13</f>
        <v>33.622048862063458</v>
      </c>
      <c r="W9" s="223">
        <f t="shared" si="11"/>
        <v>33.276584483932815</v>
      </c>
      <c r="X9" s="223">
        <f>'Final metric_Gap&amp;Correction'!AG13</f>
        <v>67.416111704858452</v>
      </c>
      <c r="Y9" s="223">
        <f t="shared" si="12"/>
        <v>66.723415516067192</v>
      </c>
      <c r="Z9" s="223">
        <f t="shared" si="13"/>
        <v>101.0381605669219</v>
      </c>
      <c r="AA9" s="223">
        <f>'Final metric_Gap&amp;Correction'!AN13</f>
        <v>64.767805128760827</v>
      </c>
      <c r="AB9" s="223">
        <f t="shared" si="14"/>
        <v>64.047669393341195</v>
      </c>
      <c r="AC9" s="223">
        <f>'Final metric_Gap&amp;Correction'!AO13</f>
        <v>36.35656948508656</v>
      </c>
      <c r="AD9" s="223">
        <f t="shared" si="15"/>
        <v>35.952330606658805</v>
      </c>
      <c r="AE9" s="223">
        <f t="shared" si="16"/>
        <v>101.12437461384738</v>
      </c>
      <c r="AF9" s="223">
        <f>'Final metric_Gap&amp;Correction'!AT13</f>
        <v>12.721552022918587</v>
      </c>
      <c r="AG9" s="223">
        <f t="shared" si="17"/>
        <v>12.583038337978481</v>
      </c>
      <c r="AH9" s="223">
        <f>'Final metric_Gap&amp;Correction'!AU13</f>
        <v>88.379244789581307</v>
      </c>
      <c r="AI9" s="223">
        <f t="shared" si="18"/>
        <v>87.416961662021521</v>
      </c>
      <c r="AJ9" s="223">
        <f t="shared" si="19"/>
        <v>101.10079681249989</v>
      </c>
      <c r="AK9" s="223">
        <f>'Final metric_Gap&amp;Correction'!BA13</f>
        <v>20.01349356093996</v>
      </c>
      <c r="AL9" s="223">
        <f t="shared" si="20"/>
        <v>19.807544047617043</v>
      </c>
      <c r="AM9" s="223">
        <f>'Final metric_Gap&amp;Correction'!BB13</f>
        <v>81.026259337389163</v>
      </c>
      <c r="AN9" s="223">
        <f t="shared" si="21"/>
        <v>80.192455952382957</v>
      </c>
      <c r="AO9" s="223">
        <f t="shared" si="22"/>
        <v>101.03975289832913</v>
      </c>
      <c r="AP9" s="223">
        <f>'Final metric_Gap&amp;Correction'!BG13</f>
        <v>6.734575258606891</v>
      </c>
      <c r="AQ9" s="223">
        <f t="shared" si="23"/>
        <v>6.6587481445685217</v>
      </c>
      <c r="AR9" s="223">
        <f>'Final metric_Gap&amp;Correction'!BH13</f>
        <v>94.404184045575846</v>
      </c>
      <c r="AS9" s="223">
        <f t="shared" si="24"/>
        <v>93.341251855431466</v>
      </c>
      <c r="AT9" s="223">
        <f t="shared" si="25"/>
        <v>101.13875930418274</v>
      </c>
      <c r="AU9" s="223">
        <f>'Final metric_Gap&amp;Correction'!BO13</f>
        <v>46.58700970440934</v>
      </c>
      <c r="AV9" s="223">
        <f t="shared" si="26"/>
        <v>46.020198867288336</v>
      </c>
      <c r="AW9" s="223">
        <f>'Final metric_Gap&amp;Correction'!BP13</f>
        <v>54.644646940003597</v>
      </c>
      <c r="AX9" s="223">
        <f t="shared" si="27"/>
        <v>53.979801132711671</v>
      </c>
      <c r="AY9" s="223">
        <f t="shared" si="28"/>
        <v>101.23165664441294</v>
      </c>
      <c r="AZ9" s="223">
        <f>'Final metric_Gap&amp;Correction'!BU13</f>
        <v>9.2343947765894647</v>
      </c>
      <c r="BA9" s="223">
        <f t="shared" si="29"/>
        <v>9.1114139195410235</v>
      </c>
      <c r="BB9" s="223">
        <f>'Final metric_Gap&amp;Correction'!BV13</f>
        <v>92.115350258971773</v>
      </c>
      <c r="BC9" s="223">
        <f t="shared" si="30"/>
        <v>90.888586080458978</v>
      </c>
      <c r="BD9" s="223">
        <f t="shared" si="31"/>
        <v>101.34974503556124</v>
      </c>
      <c r="BE9" s="223">
        <f>'Final metric_Gap&amp;Correction'!CB13</f>
        <v>68.387149371172924</v>
      </c>
      <c r="BF9" s="223">
        <f t="shared" si="32"/>
        <v>67.356081723651315</v>
      </c>
      <c r="BG9" s="223">
        <f>'Final metric_Gap&amp;Correction'!CC13</f>
        <v>33.143622047140688</v>
      </c>
      <c r="BH9" s="223">
        <f t="shared" si="33"/>
        <v>32.643918276348693</v>
      </c>
      <c r="BI9" s="223">
        <f t="shared" si="34"/>
        <v>101.53077141831361</v>
      </c>
      <c r="BJ9" s="223">
        <v>100</v>
      </c>
      <c r="BK9" s="223">
        <v>100</v>
      </c>
      <c r="BL9" s="223">
        <f>'Final metric_Gap&amp;Correction'!CP13</f>
        <v>14.644621961351378</v>
      </c>
      <c r="BM9" s="223">
        <f t="shared" si="62"/>
        <v>14.453243405996044</v>
      </c>
      <c r="BN9" s="223">
        <f>'Final metric_Gap&amp;Correction'!CQ13</f>
        <v>86.679499898216406</v>
      </c>
      <c r="BO9" s="223">
        <f t="shared" si="35"/>
        <v>85.546756594003952</v>
      </c>
      <c r="BP9" s="223">
        <f t="shared" si="36"/>
        <v>101.32412185956778</v>
      </c>
      <c r="BQ9" s="224">
        <f>'Final metric_Gap&amp;Correction'!CV13</f>
        <v>16.960050861066982</v>
      </c>
      <c r="BR9" s="224">
        <f t="shared" si="37"/>
        <v>16.736366283383433</v>
      </c>
      <c r="BS9" s="223">
        <f>'Final metric_Gap&amp;Correction'!CW13</f>
        <v>84.376467316750578</v>
      </c>
      <c r="BT9" s="223">
        <f t="shared" si="38"/>
        <v>83.263633716616553</v>
      </c>
      <c r="BU9" s="223">
        <f t="shared" si="39"/>
        <v>101.33651817781757</v>
      </c>
      <c r="BV9" s="223">
        <v>100</v>
      </c>
      <c r="BW9" s="223">
        <v>100</v>
      </c>
      <c r="BX9" s="221">
        <v>100</v>
      </c>
      <c r="BY9" s="221">
        <v>100</v>
      </c>
      <c r="BZ9" s="221">
        <v>100</v>
      </c>
      <c r="CA9" s="221">
        <v>100</v>
      </c>
      <c r="CB9" s="221">
        <v>100</v>
      </c>
      <c r="CC9" s="221">
        <v>100</v>
      </c>
      <c r="CD9" s="223">
        <f>'Final metric_Gap&amp;Correction'!EF13</f>
        <v>13.775514081515622</v>
      </c>
      <c r="CE9" s="223">
        <f t="shared" si="40"/>
        <v>13.628083373510416</v>
      </c>
      <c r="CF9" s="222">
        <f>'Final metric_Gap&amp;Correction'!EG13</f>
        <v>87.306301343034633</v>
      </c>
      <c r="CG9" s="220">
        <f t="shared" si="41"/>
        <v>86.371916626489579</v>
      </c>
      <c r="CH9" s="222">
        <f t="shared" si="42"/>
        <v>101.08181542455026</v>
      </c>
      <c r="CI9" s="222">
        <f>'Final metric_Gap&amp;Correction'!EL13</f>
        <v>71.452011236168829</v>
      </c>
      <c r="CJ9" s="222">
        <f t="shared" si="43"/>
        <v>70.722555522293476</v>
      </c>
      <c r="CK9" s="222">
        <f>'Final metric_Gap&amp;Correction'!EM13</f>
        <v>29.579421675846639</v>
      </c>
      <c r="CL9" s="222">
        <f t="shared" si="44"/>
        <v>29.277444477706517</v>
      </c>
      <c r="CM9" s="222">
        <f t="shared" si="45"/>
        <v>101.03143291201548</v>
      </c>
      <c r="CN9" s="222">
        <f>'Final metric_Gap&amp;Correction'!ER13</f>
        <v>13.636492902754217</v>
      </c>
      <c r="CO9" s="222">
        <f t="shared" si="46"/>
        <v>13.495435603230504</v>
      </c>
      <c r="CP9" s="222">
        <f>'Final metric_Gap&amp;Correction'!ES13</f>
        <v>87.4087293758801</v>
      </c>
      <c r="CQ9" s="222">
        <f t="shared" si="47"/>
        <v>86.504564396769496</v>
      </c>
      <c r="CR9" s="222">
        <f t="shared" si="48"/>
        <v>101.04522227863431</v>
      </c>
      <c r="CS9" s="222">
        <f>'Final metric_Gap&amp;Correction'!EY13</f>
        <v>53.017211898339028</v>
      </c>
      <c r="CT9" s="222">
        <f t="shared" si="49"/>
        <v>52.395321389759943</v>
      </c>
      <c r="CU9" s="177">
        <f>'Final metric_Gap&amp;Correction'!EZ13</f>
        <v>48.169708025203278</v>
      </c>
      <c r="CV9" s="177">
        <f t="shared" si="50"/>
        <v>47.604678610240057</v>
      </c>
      <c r="CW9" s="177">
        <f t="shared" si="51"/>
        <v>101.18691992354231</v>
      </c>
      <c r="CX9" s="177">
        <f>'Final metric_Gap&amp;Correction'!FE13</f>
        <v>18.242040129825156</v>
      </c>
      <c r="CY9" s="177">
        <f t="shared" si="52"/>
        <v>18.04795220189007</v>
      </c>
      <c r="CZ9" s="177">
        <f>'Final metric_Gap&amp;Correction'!FF13</f>
        <v>82.833361255129532</v>
      </c>
      <c r="DA9" s="177">
        <f t="shared" si="53"/>
        <v>81.95204779810993</v>
      </c>
      <c r="DB9" s="177">
        <f t="shared" si="54"/>
        <v>101.07540138495469</v>
      </c>
      <c r="DC9" s="177">
        <f>'Final metric_Gap&amp;Correction'!FL13</f>
        <v>25.276569139612075</v>
      </c>
      <c r="DD9" s="177">
        <f t="shared" si="55"/>
        <v>25.023551834715509</v>
      </c>
      <c r="DE9" s="177">
        <f>'Final metric_Gap&amp;Correction'!FM13</f>
        <v>75.734547533863321</v>
      </c>
      <c r="DF9" s="177">
        <f t="shared" si="56"/>
        <v>74.976448165284495</v>
      </c>
      <c r="DG9" s="177">
        <f t="shared" si="57"/>
        <v>101.0111166734754</v>
      </c>
      <c r="DH9" s="177">
        <f>'Final metric_Gap&amp;Correction'!FR13</f>
        <v>50.589285472125994</v>
      </c>
      <c r="DI9" s="177">
        <f t="shared" si="58"/>
        <v>50.082124347434529</v>
      </c>
      <c r="DJ9" s="177">
        <f>'Final metric_Gap&amp;Correction'!FS13</f>
        <v>50.423373498114827</v>
      </c>
      <c r="DK9" s="176">
        <f t="shared" si="59"/>
        <v>49.917875652565463</v>
      </c>
      <c r="DL9" s="223">
        <f t="shared" si="60"/>
        <v>101.01265897024082</v>
      </c>
      <c r="DM9" s="221"/>
      <c r="DN9" s="221"/>
      <c r="DO9" s="221"/>
      <c r="DP9" s="178"/>
      <c r="DQ9" s="178"/>
    </row>
    <row r="10" spans="1:121" x14ac:dyDescent="0.15">
      <c r="A10" s="219" t="s">
        <v>19</v>
      </c>
      <c r="B10" s="222">
        <f>'Final metric_Gap&amp;Correction'!G14</f>
        <v>83.232433228005121</v>
      </c>
      <c r="C10" s="222">
        <f t="shared" si="0"/>
        <v>83.162443432470141</v>
      </c>
      <c r="D10" s="222">
        <f>'Final metric_Gap&amp;Correction'!H14</f>
        <v>16.851727112463742</v>
      </c>
      <c r="E10" s="222">
        <f t="shared" si="1"/>
        <v>16.837556567529873</v>
      </c>
      <c r="F10" s="222">
        <f t="shared" si="61"/>
        <v>100.08416034046886</v>
      </c>
      <c r="G10" s="222">
        <f>'Final metric_Gap&amp;Correction'!M14</f>
        <v>38.347679289382782</v>
      </c>
      <c r="H10" s="222">
        <f t="shared" si="2"/>
        <v>37.955685335697268</v>
      </c>
      <c r="I10" s="222">
        <f>'Final metric_Gap&amp;Correction'!N14</f>
        <v>62.685088134571075</v>
      </c>
      <c r="J10" s="222">
        <f t="shared" si="3"/>
        <v>62.044314664302732</v>
      </c>
      <c r="K10" s="222">
        <f t="shared" si="4"/>
        <v>101.03276742395386</v>
      </c>
      <c r="L10" s="223">
        <f>'Final metric_Gap&amp;Correction'!T14</f>
        <v>81.743870887088448</v>
      </c>
      <c r="M10" s="223">
        <f t="shared" si="5"/>
        <v>79.901913567963305</v>
      </c>
      <c r="N10" s="223">
        <f>'Final metric_Gap&amp;Correction'!U14</f>
        <v>20.561402211982475</v>
      </c>
      <c r="O10" s="223">
        <f t="shared" si="6"/>
        <v>20.098086432036709</v>
      </c>
      <c r="P10" s="223">
        <f t="shared" si="7"/>
        <v>102.30527309907092</v>
      </c>
      <c r="Q10" s="223">
        <f>'Final metric_Gap&amp;Correction'!Z14</f>
        <v>2.1074691184151515</v>
      </c>
      <c r="R10" s="223">
        <f t="shared" si="8"/>
        <v>2.0783843791740821</v>
      </c>
      <c r="S10" s="223">
        <f>'Final metric_Gap&amp;Correction'!AA14</f>
        <v>99.29192261742088</v>
      </c>
      <c r="T10" s="223">
        <f t="shared" si="9"/>
        <v>97.921615620825918</v>
      </c>
      <c r="U10" s="223">
        <f t="shared" si="10"/>
        <v>101.39939173583603</v>
      </c>
      <c r="V10" s="223">
        <f>'Final metric_Gap&amp;Correction'!AF14</f>
        <v>14.365816257104882</v>
      </c>
      <c r="W10" s="223">
        <f t="shared" si="11"/>
        <v>14.218245042142266</v>
      </c>
      <c r="X10" s="223">
        <f>'Final metric_Gap&amp;Correction'!AG14</f>
        <v>86.672084092236545</v>
      </c>
      <c r="Y10" s="223">
        <f t="shared" si="12"/>
        <v>85.781754957857743</v>
      </c>
      <c r="Z10" s="223">
        <f t="shared" si="13"/>
        <v>101.03790034934143</v>
      </c>
      <c r="AA10" s="223">
        <f>'Final metric_Gap&amp;Correction'!AN14</f>
        <v>29.591627024112036</v>
      </c>
      <c r="AB10" s="223">
        <f t="shared" si="14"/>
        <v>29.178797301641296</v>
      </c>
      <c r="AC10" s="223">
        <f>'Final metric_Gap&amp;Correction'!AO14</f>
        <v>71.823200729763599</v>
      </c>
      <c r="AD10" s="223">
        <f t="shared" si="15"/>
        <v>70.821202698358704</v>
      </c>
      <c r="AE10" s="223">
        <f t="shared" si="16"/>
        <v>101.41482775387564</v>
      </c>
      <c r="AF10" s="223">
        <f>'Final metric_Gap&amp;Correction'!AT14</f>
        <v>5.8596605337253589</v>
      </c>
      <c r="AG10" s="223">
        <f t="shared" si="17"/>
        <v>5.7866147197954865</v>
      </c>
      <c r="AH10" s="223">
        <f>'Final metric_Gap&amp;Correction'!AU14</f>
        <v>95.402663250852683</v>
      </c>
      <c r="AI10" s="223">
        <f t="shared" si="18"/>
        <v>94.213385280204506</v>
      </c>
      <c r="AJ10" s="223">
        <f t="shared" si="19"/>
        <v>101.26232378457804</v>
      </c>
      <c r="AK10" s="223">
        <f>'Final metric_Gap&amp;Correction'!BA14</f>
        <v>29.013869951380588</v>
      </c>
      <c r="AL10" s="223">
        <f t="shared" si="20"/>
        <v>28.704719564490226</v>
      </c>
      <c r="AM10" s="223">
        <f>'Final metric_Gap&amp;Correction'!BB14</f>
        <v>72.063131989696728</v>
      </c>
      <c r="AN10" s="223">
        <f t="shared" si="21"/>
        <v>71.295280435509781</v>
      </c>
      <c r="AO10" s="223">
        <f t="shared" si="22"/>
        <v>101.07700194107731</v>
      </c>
      <c r="AP10" s="223">
        <f>'Final metric_Gap&amp;Correction'!BG14</f>
        <v>18.33045935495231</v>
      </c>
      <c r="AQ10" s="223">
        <f t="shared" si="23"/>
        <v>18.121346921012055</v>
      </c>
      <c r="AR10" s="223">
        <f>'Final metric_Gap&amp;Correction'!BH14</f>
        <v>82.823496997474152</v>
      </c>
      <c r="AS10" s="223">
        <f t="shared" si="24"/>
        <v>81.878653078987952</v>
      </c>
      <c r="AT10" s="223">
        <f t="shared" si="25"/>
        <v>101.15395635242646</v>
      </c>
      <c r="AU10" s="223">
        <f>'Final metric_Gap&amp;Correction'!BO14</f>
        <v>96.586419427086767</v>
      </c>
      <c r="AV10" s="223">
        <f t="shared" si="26"/>
        <v>95.472487075698893</v>
      </c>
      <c r="AW10" s="223">
        <f>'Final metric_Gap&amp;Correction'!BP14</f>
        <v>4.5803380184426894</v>
      </c>
      <c r="AX10" s="223">
        <f t="shared" si="27"/>
        <v>4.5275129243010976</v>
      </c>
      <c r="AY10" s="223">
        <f t="shared" si="28"/>
        <v>101.16675744552946</v>
      </c>
      <c r="AZ10" s="223">
        <f>'Final metric_Gap&amp;Correction'!BU14</f>
        <v>21.415420167695675</v>
      </c>
      <c r="BA10" s="223">
        <f t="shared" si="29"/>
        <v>21.154954032838212</v>
      </c>
      <c r="BB10" s="223">
        <f>'Final metric_Gap&amp;Correction'!BV14</f>
        <v>79.815809805449859</v>
      </c>
      <c r="BC10" s="223">
        <f t="shared" si="30"/>
        <v>78.845045967161781</v>
      </c>
      <c r="BD10" s="223">
        <f t="shared" si="31"/>
        <v>101.23122997314553</v>
      </c>
      <c r="BE10" s="223">
        <f>'Final metric_Gap&amp;Correction'!CB14</f>
        <v>74.877274325357419</v>
      </c>
      <c r="BF10" s="223">
        <f t="shared" si="32"/>
        <v>73.714294095663575</v>
      </c>
      <c r="BG10" s="223">
        <f>'Final metric_Gap&amp;Correction'!CC14</f>
        <v>26.700411853370113</v>
      </c>
      <c r="BH10" s="223">
        <f t="shared" si="33"/>
        <v>26.285705904336432</v>
      </c>
      <c r="BI10" s="223">
        <f t="shared" si="34"/>
        <v>101.57768617872753</v>
      </c>
      <c r="BJ10" s="223">
        <v>100</v>
      </c>
      <c r="BK10" s="223">
        <v>100</v>
      </c>
      <c r="BL10" s="223">
        <f>'Final metric_Gap&amp;Correction'!CP14</f>
        <v>23.36621966893723</v>
      </c>
      <c r="BM10" s="223">
        <f t="shared" si="62"/>
        <v>23.093402151237015</v>
      </c>
      <c r="BN10" s="223">
        <f>'Final metric_Gap&amp;Correction'!CQ14</f>
        <v>77.815145969237477</v>
      </c>
      <c r="BO10" s="223">
        <f t="shared" si="35"/>
        <v>76.906597848762985</v>
      </c>
      <c r="BP10" s="223">
        <f t="shared" si="36"/>
        <v>101.18136563817471</v>
      </c>
      <c r="BQ10" s="224">
        <f>'Final metric_Gap&amp;Correction'!CV14</f>
        <v>8.0967625809444925</v>
      </c>
      <c r="BR10" s="224">
        <f t="shared" si="37"/>
        <v>7.9868732383134731</v>
      </c>
      <c r="BS10" s="223">
        <f>'Final metric_Gap&amp;Correction'!CW14</f>
        <v>93.279111798829973</v>
      </c>
      <c r="BT10" s="223">
        <f t="shared" si="38"/>
        <v>92.013126761686522</v>
      </c>
      <c r="BU10" s="223">
        <f t="shared" si="39"/>
        <v>101.37587437977447</v>
      </c>
      <c r="BV10" s="223">
        <v>100</v>
      </c>
      <c r="BW10" s="223">
        <v>100</v>
      </c>
      <c r="BX10" s="221">
        <v>100</v>
      </c>
      <c r="BY10" s="221">
        <v>100</v>
      </c>
      <c r="BZ10" s="221">
        <v>100</v>
      </c>
      <c r="CA10" s="221">
        <v>100</v>
      </c>
      <c r="CB10" s="221">
        <v>100</v>
      </c>
      <c r="CC10" s="221">
        <v>100</v>
      </c>
      <c r="CD10" s="223">
        <f>'Final metric_Gap&amp;Correction'!EF14</f>
        <v>15.955928082771196</v>
      </c>
      <c r="CE10" s="223">
        <f t="shared" si="40"/>
        <v>15.77201858419706</v>
      </c>
      <c r="CF10" s="222">
        <f>'Final metric_Gap&amp;Correction'!EG14</f>
        <v>85.210121130221793</v>
      </c>
      <c r="CG10" s="220">
        <f t="shared" si="41"/>
        <v>84.227981415802944</v>
      </c>
      <c r="CH10" s="222">
        <f t="shared" si="42"/>
        <v>101.16604921299299</v>
      </c>
      <c r="CI10" s="222">
        <f>'Final metric_Gap&amp;Correction'!EL14</f>
        <v>67.916003292350013</v>
      </c>
      <c r="CJ10" s="222">
        <f t="shared" si="43"/>
        <v>67.207460602463925</v>
      </c>
      <c r="CK10" s="222">
        <f>'Final metric_Gap&amp;Correction'!EM14</f>
        <v>33.138258665376902</v>
      </c>
      <c r="CL10" s="222">
        <f t="shared" si="44"/>
        <v>32.792539397536068</v>
      </c>
      <c r="CM10" s="222">
        <f t="shared" si="45"/>
        <v>101.05426195772691</v>
      </c>
      <c r="CN10" s="222">
        <f>'Final metric_Gap&amp;Correction'!ER14</f>
        <v>12.136102272090048</v>
      </c>
      <c r="CO10" s="222">
        <f t="shared" si="46"/>
        <v>12.003274442076389</v>
      </c>
      <c r="CP10" s="222">
        <f>'Final metric_Gap&amp;Correction'!ES14</f>
        <v>88.970494354144236</v>
      </c>
      <c r="CQ10" s="222">
        <f t="shared" si="47"/>
        <v>87.996725557923611</v>
      </c>
      <c r="CR10" s="222">
        <f t="shared" si="48"/>
        <v>101.10659662623428</v>
      </c>
      <c r="CS10" s="222">
        <f>'Final metric_Gap&amp;Correction'!EY14</f>
        <v>72.345683442687289</v>
      </c>
      <c r="CT10" s="222">
        <f t="shared" si="49"/>
        <v>71.445735669226352</v>
      </c>
      <c r="CU10" s="177">
        <f>'Final metric_Gap&amp;Correction'!EZ14</f>
        <v>28.913940753258345</v>
      </c>
      <c r="CV10" s="177">
        <f t="shared" si="50"/>
        <v>28.554264330773648</v>
      </c>
      <c r="CW10" s="177">
        <f t="shared" si="51"/>
        <v>101.25962419594563</v>
      </c>
      <c r="CX10" s="177">
        <f>'Final metric_Gap&amp;Correction'!FE14</f>
        <v>1.9262848090799101</v>
      </c>
      <c r="CY10" s="177">
        <f t="shared" si="52"/>
        <v>1.9039072451047239</v>
      </c>
      <c r="CZ10" s="177">
        <f>'Final metric_Gap&amp;Correction'!FF14</f>
        <v>99.249064674605421</v>
      </c>
      <c r="DA10" s="177">
        <f t="shared" si="53"/>
        <v>98.096092754895267</v>
      </c>
      <c r="DB10" s="177">
        <f t="shared" si="54"/>
        <v>101.17534948368534</v>
      </c>
      <c r="DC10" s="177">
        <f>'Final metric_Gap&amp;Correction'!FL14</f>
        <v>17.586250050910966</v>
      </c>
      <c r="DD10" s="177">
        <f t="shared" si="55"/>
        <v>17.399049216924642</v>
      </c>
      <c r="DE10" s="177">
        <f>'Final metric_Gap&amp;Correction'!FM14</f>
        <v>83.489675602567999</v>
      </c>
      <c r="DF10" s="177">
        <f t="shared" si="56"/>
        <v>82.600950783075362</v>
      </c>
      <c r="DG10" s="177">
        <f t="shared" si="57"/>
        <v>101.07592565347896</v>
      </c>
      <c r="DH10" s="177">
        <f>'Final metric_Gap&amp;Correction'!FR14</f>
        <v>3.2594322323193174</v>
      </c>
      <c r="DI10" s="177">
        <f t="shared" si="58"/>
        <v>3.2262945788563329</v>
      </c>
      <c r="DJ10" s="177">
        <f>'Final metric_Gap&amp;Correction'!FS14</f>
        <v>97.767679603039852</v>
      </c>
      <c r="DK10" s="176">
        <f t="shared" si="59"/>
        <v>96.773705421143674</v>
      </c>
      <c r="DL10" s="223">
        <f t="shared" si="60"/>
        <v>101.02711183535916</v>
      </c>
      <c r="DM10" s="221"/>
      <c r="DN10" s="221"/>
      <c r="DO10" s="221"/>
      <c r="DP10" s="178"/>
      <c r="DQ10" s="178"/>
    </row>
    <row r="11" spans="1:121" x14ac:dyDescent="0.15">
      <c r="A11" s="219" t="s">
        <v>20</v>
      </c>
      <c r="B11" s="222">
        <f>'Final metric_Gap&amp;Correction'!G15</f>
        <v>68.369345099270561</v>
      </c>
      <c r="C11" s="222">
        <f t="shared" si="0"/>
        <v>68.279272046752595</v>
      </c>
      <c r="D11" s="222">
        <f>'Final metric_Gap&amp;Correction'!H15</f>
        <v>31.76257349010206</v>
      </c>
      <c r="E11" s="222">
        <f t="shared" si="1"/>
        <v>31.720727953247412</v>
      </c>
      <c r="F11" s="222">
        <f t="shared" si="61"/>
        <v>100.13191858937262</v>
      </c>
      <c r="G11" s="222">
        <f>'Final metric_Gap&amp;Correction'!M15</f>
        <v>64.895816467974598</v>
      </c>
      <c r="H11" s="222">
        <f t="shared" si="2"/>
        <v>64.196170827582449</v>
      </c>
      <c r="I11" s="222">
        <f>'Final metric_Gap&amp;Correction'!N15</f>
        <v>36.194039252970605</v>
      </c>
      <c r="J11" s="222">
        <f t="shared" si="3"/>
        <v>35.803829172417565</v>
      </c>
      <c r="K11" s="222">
        <f t="shared" si="4"/>
        <v>101.0898557209452</v>
      </c>
      <c r="L11" s="223">
        <f>'Final metric_Gap&amp;Correction'!T15</f>
        <v>86.792828060641867</v>
      </c>
      <c r="M11" s="223">
        <f t="shared" si="5"/>
        <v>85.242098858657116</v>
      </c>
      <c r="N11" s="223">
        <f>'Final metric_Gap&amp;Correction'!U15</f>
        <v>15.026377734086479</v>
      </c>
      <c r="O11" s="223">
        <f t="shared" si="6"/>
        <v>14.757901141342888</v>
      </c>
      <c r="P11" s="223">
        <f t="shared" si="7"/>
        <v>101.81920579472835</v>
      </c>
      <c r="Q11" s="223">
        <f>'Final metric_Gap&amp;Correction'!Z15</f>
        <v>38.649417884673234</v>
      </c>
      <c r="R11" s="223">
        <f t="shared" si="8"/>
        <v>38.219137870956224</v>
      </c>
      <c r="S11" s="223">
        <f>'Final metric_Gap&amp;Correction'!AA15</f>
        <v>62.476405557942897</v>
      </c>
      <c r="T11" s="223">
        <f t="shared" si="9"/>
        <v>61.780862129043769</v>
      </c>
      <c r="U11" s="223">
        <f t="shared" si="10"/>
        <v>101.12582344261614</v>
      </c>
      <c r="V11" s="223">
        <f>'Final metric_Gap&amp;Correction'!AF15</f>
        <v>6.7769223525112725</v>
      </c>
      <c r="W11" s="223">
        <f t="shared" si="11"/>
        <v>6.7071688392218416</v>
      </c>
      <c r="X11" s="223">
        <f>'Final metric_Gap&amp;Correction'!AG15</f>
        <v>94.263062102353345</v>
      </c>
      <c r="Y11" s="223">
        <f t="shared" si="12"/>
        <v>93.29283116077815</v>
      </c>
      <c r="Z11" s="223">
        <f t="shared" si="13"/>
        <v>101.03998445486462</v>
      </c>
      <c r="AA11" s="223">
        <f>'Final metric_Gap&amp;Correction'!AN15</f>
        <v>63.645172059739423</v>
      </c>
      <c r="AB11" s="223">
        <f t="shared" si="14"/>
        <v>62.95379773088672</v>
      </c>
      <c r="AC11" s="223">
        <f>'Final metric_Gap&amp;Correction'!AO15</f>
        <v>37.453052914404594</v>
      </c>
      <c r="AD11" s="223">
        <f t="shared" si="15"/>
        <v>37.04620226911328</v>
      </c>
      <c r="AE11" s="223">
        <f t="shared" si="16"/>
        <v>101.09822497414402</v>
      </c>
      <c r="AF11" s="223">
        <f>'Final metric_Gap&amp;Correction'!AT15</f>
        <v>9.0160976915509945</v>
      </c>
      <c r="AG11" s="223">
        <f t="shared" si="17"/>
        <v>8.9161540461043582</v>
      </c>
      <c r="AH11" s="223">
        <f>'Final metric_Gap&amp;Correction'!AU15</f>
        <v>92.104830064181357</v>
      </c>
      <c r="AI11" s="223">
        <f t="shared" si="18"/>
        <v>91.083845953895633</v>
      </c>
      <c r="AJ11" s="223">
        <f t="shared" si="19"/>
        <v>101.12092775573235</v>
      </c>
      <c r="AK11" s="223">
        <f>'Final metric_Gap&amp;Correction'!BA15</f>
        <v>35.442328367472165</v>
      </c>
      <c r="AL11" s="223">
        <f t="shared" si="20"/>
        <v>35.077302326121426</v>
      </c>
      <c r="AM11" s="223">
        <f>'Final metric_Gap&amp;Correction'!BB15</f>
        <v>65.598304797407522</v>
      </c>
      <c r="AN11" s="223">
        <f t="shared" si="21"/>
        <v>64.922697673878559</v>
      </c>
      <c r="AO11" s="223">
        <f t="shared" si="22"/>
        <v>101.04063316487969</v>
      </c>
      <c r="AP11" s="223">
        <f>'Final metric_Gap&amp;Correction'!BG15</f>
        <v>15.445826587886563</v>
      </c>
      <c r="AQ11" s="223">
        <f t="shared" si="23"/>
        <v>15.278455368262122</v>
      </c>
      <c r="AR11" s="223">
        <f>'Final metric_Gap&amp;Correction'!BH15</f>
        <v>85.649645536685142</v>
      </c>
      <c r="AS11" s="223">
        <f t="shared" si="24"/>
        <v>84.721544631737871</v>
      </c>
      <c r="AT11" s="223">
        <f t="shared" si="25"/>
        <v>101.0954721245717</v>
      </c>
      <c r="AU11" s="223">
        <f>'Final metric_Gap&amp;Correction'!BO15</f>
        <v>100.97322851287655</v>
      </c>
      <c r="AV11" s="223">
        <f t="shared" si="26"/>
        <v>99.922031316098654</v>
      </c>
      <c r="AW11" s="223">
        <f>'Final metric_Gap&amp;Correction'!BP15</f>
        <v>7.8788928054462318E-2</v>
      </c>
      <c r="AX11" s="223">
        <f t="shared" si="27"/>
        <v>7.7968683901355695E-2</v>
      </c>
      <c r="AY11" s="223">
        <f t="shared" si="28"/>
        <v>101.05201744093101</v>
      </c>
      <c r="AZ11" s="223">
        <f>'Final metric_Gap&amp;Correction'!BU15</f>
        <v>18.584936877649298</v>
      </c>
      <c r="BA11" s="223">
        <f t="shared" si="29"/>
        <v>18.355124839650664</v>
      </c>
      <c r="BB11" s="223">
        <f>'Final metric_Gap&amp;Correction'!BV15</f>
        <v>82.667095129794177</v>
      </c>
      <c r="BC11" s="223">
        <f t="shared" si="30"/>
        <v>81.644875160349343</v>
      </c>
      <c r="BD11" s="223">
        <f t="shared" si="31"/>
        <v>101.25203200744347</v>
      </c>
      <c r="BE11" s="223">
        <f>'Final metric_Gap&amp;Correction'!CB15</f>
        <v>76.311126559928582</v>
      </c>
      <c r="BF11" s="223">
        <f t="shared" si="32"/>
        <v>75.288429631750461</v>
      </c>
      <c r="BG11" s="223">
        <f>'Final metric_Gap&amp;Correction'!CC15</f>
        <v>25.047245414596997</v>
      </c>
      <c r="BH11" s="223">
        <f t="shared" si="33"/>
        <v>24.711570368249529</v>
      </c>
      <c r="BI11" s="223">
        <f t="shared" si="34"/>
        <v>101.35837197452558</v>
      </c>
      <c r="BJ11" s="223">
        <v>100</v>
      </c>
      <c r="BK11" s="223">
        <v>100</v>
      </c>
      <c r="BL11" s="223">
        <f>'Final metric_Gap&amp;Correction'!CP15</f>
        <v>43.690910213384768</v>
      </c>
      <c r="BM11" s="223">
        <f t="shared" si="62"/>
        <v>43.203182858846574</v>
      </c>
      <c r="BN11" s="223">
        <f>'Final metric_Gap&amp;Correction'!CQ15</f>
        <v>57.438005117070631</v>
      </c>
      <c r="BO11" s="223">
        <f t="shared" si="35"/>
        <v>56.796817141153433</v>
      </c>
      <c r="BP11" s="223">
        <f t="shared" si="36"/>
        <v>101.1289153304554</v>
      </c>
      <c r="BQ11" s="224">
        <f>'Final metric_Gap&amp;Correction'!CV15</f>
        <v>17.381999765752784</v>
      </c>
      <c r="BR11" s="224">
        <f t="shared" si="37"/>
        <v>17.162552343834715</v>
      </c>
      <c r="BS11" s="223">
        <f>'Final metric_Gap&amp;Correction'!CW15</f>
        <v>83.896641181826908</v>
      </c>
      <c r="BT11" s="223">
        <f t="shared" si="38"/>
        <v>82.837447656165281</v>
      </c>
      <c r="BU11" s="223">
        <f t="shared" si="39"/>
        <v>101.27864094757969</v>
      </c>
      <c r="BV11" s="223">
        <v>100</v>
      </c>
      <c r="BW11" s="223">
        <v>100</v>
      </c>
      <c r="BX11" s="221">
        <v>100</v>
      </c>
      <c r="BY11" s="221">
        <v>100</v>
      </c>
      <c r="BZ11" s="221">
        <v>100</v>
      </c>
      <c r="CA11" s="221">
        <v>100</v>
      </c>
      <c r="CB11" s="221">
        <v>100</v>
      </c>
      <c r="CC11" s="221">
        <v>100</v>
      </c>
      <c r="CD11" s="223">
        <f>'Final metric_Gap&amp;Correction'!EF15</f>
        <v>101.01160517443061</v>
      </c>
      <c r="CE11" s="223">
        <f t="shared" si="40"/>
        <v>100</v>
      </c>
      <c r="CF11" s="222">
        <f>'Final metric_Gap&amp;Correction'!EG15</f>
        <v>0</v>
      </c>
      <c r="CG11" s="220">
        <f t="shared" si="41"/>
        <v>0</v>
      </c>
      <c r="CH11" s="222">
        <f t="shared" si="42"/>
        <v>101.01160517443061</v>
      </c>
      <c r="CI11" s="222">
        <f>'Final metric_Gap&amp;Correction'!EL15</f>
        <v>84.787057885928647</v>
      </c>
      <c r="CJ11" s="222">
        <f t="shared" si="43"/>
        <v>83.928033088751476</v>
      </c>
      <c r="CK11" s="222">
        <f>'Final metric_Gap&amp;Correction'!EM15</f>
        <v>16.236467586506514</v>
      </c>
      <c r="CL11" s="222">
        <f t="shared" si="44"/>
        <v>16.071966911248538</v>
      </c>
      <c r="CM11" s="222">
        <f t="shared" si="45"/>
        <v>101.02352547243515</v>
      </c>
      <c r="CN11" s="222">
        <f>'Final metric_Gap&amp;Correction'!ER15</f>
        <v>31.929062354419486</v>
      </c>
      <c r="CO11" s="222">
        <f t="shared" si="46"/>
        <v>31.602402905771825</v>
      </c>
      <c r="CP11" s="222">
        <f>'Final metric_Gap&amp;Correction'!ES15</f>
        <v>69.10459147760605</v>
      </c>
      <c r="CQ11" s="222">
        <f t="shared" si="47"/>
        <v>68.397597094228175</v>
      </c>
      <c r="CR11" s="222">
        <f t="shared" si="48"/>
        <v>101.03365383202554</v>
      </c>
      <c r="CS11" s="222">
        <f>'Final metric_Gap&amp;Correction'!EY15</f>
        <v>58.227803967653827</v>
      </c>
      <c r="CT11" s="222">
        <f t="shared" si="49"/>
        <v>57.540108051242569</v>
      </c>
      <c r="CU11" s="177">
        <f>'Final metric_Gap&amp;Correction'!EZ15</f>
        <v>42.967355269445321</v>
      </c>
      <c r="CV11" s="177">
        <f t="shared" si="50"/>
        <v>42.459891948757431</v>
      </c>
      <c r="CW11" s="177">
        <f t="shared" si="51"/>
        <v>101.19515923709915</v>
      </c>
      <c r="CX11" s="177">
        <f>'Final metric_Gap&amp;Correction'!FE15</f>
        <v>8.2160095524831505</v>
      </c>
      <c r="CY11" s="177">
        <f t="shared" si="52"/>
        <v>8.1271951597426302</v>
      </c>
      <c r="CZ11" s="177">
        <f>'Final metric_Gap&amp;Correction'!FF15</f>
        <v>92.876795418910376</v>
      </c>
      <c r="DA11" s="177">
        <f t="shared" si="53"/>
        <v>91.872804840257388</v>
      </c>
      <c r="DB11" s="177">
        <f t="shared" si="54"/>
        <v>101.09280497139352</v>
      </c>
      <c r="DC11" s="177">
        <f>'Final metric_Gap&amp;Correction'!FL15</f>
        <v>9.2726433161472368</v>
      </c>
      <c r="DD11" s="177">
        <f t="shared" si="55"/>
        <v>9.1794029503746906</v>
      </c>
      <c r="DE11" s="177">
        <f>'Final metric_Gap&amp;Correction'!FM15</f>
        <v>91.743113005659509</v>
      </c>
      <c r="DF11" s="177">
        <f t="shared" si="56"/>
        <v>90.820597049625306</v>
      </c>
      <c r="DG11" s="177">
        <f t="shared" si="57"/>
        <v>101.01575632180675</v>
      </c>
      <c r="DH11" s="177">
        <f>'Final metric_Gap&amp;Correction'!FR15</f>
        <v>19.607059363640396</v>
      </c>
      <c r="DI11" s="177">
        <f t="shared" si="58"/>
        <v>19.40969608875476</v>
      </c>
      <c r="DJ11" s="177">
        <f>'Final metric_Gap&amp;Correction'!FS15</f>
        <v>81.409768895715928</v>
      </c>
      <c r="DK11" s="176">
        <f t="shared" si="59"/>
        <v>80.590303911245243</v>
      </c>
      <c r="DL11" s="223">
        <f t="shared" si="60"/>
        <v>101.01682825935632</v>
      </c>
      <c r="DM11" s="221"/>
      <c r="DN11" s="221"/>
      <c r="DO11" s="221"/>
      <c r="DP11" s="178"/>
      <c r="DQ11" s="178"/>
    </row>
    <row r="12" spans="1:121" x14ac:dyDescent="0.15">
      <c r="A12" s="219" t="s">
        <v>21</v>
      </c>
      <c r="B12" s="222">
        <f>'Final metric_Gap&amp;Correction'!G16</f>
        <v>54.887807626421697</v>
      </c>
      <c r="C12" s="222">
        <f t="shared" si="0"/>
        <v>54.739321084297451</v>
      </c>
      <c r="D12" s="222">
        <f>'Final metric_Gap&amp;Correction'!H16</f>
        <v>45.383453578837987</v>
      </c>
      <c r="E12" s="222">
        <f t="shared" si="1"/>
        <v>45.260678915702535</v>
      </c>
      <c r="F12" s="222">
        <f t="shared" si="61"/>
        <v>100.27126120525969</v>
      </c>
      <c r="G12" s="222">
        <f>'Final metric_Gap&amp;Correction'!M16</f>
        <v>51.068064987797001</v>
      </c>
      <c r="H12" s="222">
        <f t="shared" si="2"/>
        <v>50.495441141883504</v>
      </c>
      <c r="I12" s="222">
        <f>'Final metric_Gap&amp;Correction'!N16</f>
        <v>50.065945990153523</v>
      </c>
      <c r="J12" s="222">
        <f t="shared" si="3"/>
        <v>49.504558858116503</v>
      </c>
      <c r="K12" s="222">
        <f t="shared" si="4"/>
        <v>101.13401097795052</v>
      </c>
      <c r="L12" s="223">
        <f>'Final metric_Gap&amp;Correction'!T16</f>
        <v>66.836352000497087</v>
      </c>
      <c r="M12" s="223">
        <f t="shared" si="5"/>
        <v>65.717623347945434</v>
      </c>
      <c r="N12" s="223">
        <f>'Final metric_Gap&amp;Correction'!U16</f>
        <v>34.86597470512416</v>
      </c>
      <c r="O12" s="223">
        <f t="shared" si="6"/>
        <v>34.282376652054566</v>
      </c>
      <c r="P12" s="223">
        <f t="shared" si="7"/>
        <v>101.70232670562125</v>
      </c>
      <c r="Q12" s="223">
        <f>'Final metric_Gap&amp;Correction'!Z16</f>
        <v>8.6538474396887022</v>
      </c>
      <c r="R12" s="223">
        <f t="shared" si="8"/>
        <v>8.5310287928199369</v>
      </c>
      <c r="S12" s="223">
        <f>'Final metric_Gap&amp;Correction'!AA16</f>
        <v>92.785822380346772</v>
      </c>
      <c r="T12" s="223">
        <f t="shared" si="9"/>
        <v>91.468971207180061</v>
      </c>
      <c r="U12" s="223">
        <f t="shared" si="10"/>
        <v>101.43966982003548</v>
      </c>
      <c r="V12" s="223">
        <f>'Final metric_Gap&amp;Correction'!AF16</f>
        <v>6.724300798767783</v>
      </c>
      <c r="W12" s="223">
        <f t="shared" si="11"/>
        <v>6.6508533929157228</v>
      </c>
      <c r="X12" s="223">
        <f>'Final metric_Gap&amp;Correction'!AG16</f>
        <v>94.380029751207857</v>
      </c>
      <c r="Y12" s="223">
        <f t="shared" si="12"/>
        <v>93.349146607084279</v>
      </c>
      <c r="Z12" s="223">
        <f t="shared" si="13"/>
        <v>101.10433054997564</v>
      </c>
      <c r="AA12" s="223">
        <f>'Final metric_Gap&amp;Correction'!AN16</f>
        <v>21.390415723691167</v>
      </c>
      <c r="AB12" s="223">
        <f t="shared" si="14"/>
        <v>21.126672766836627</v>
      </c>
      <c r="AC12" s="223">
        <f>'Final metric_Gap&amp;Correction'!AO16</f>
        <v>79.857972793352317</v>
      </c>
      <c r="AD12" s="223">
        <f t="shared" si="15"/>
        <v>78.87332723316338</v>
      </c>
      <c r="AE12" s="223">
        <f t="shared" si="16"/>
        <v>101.24838851704348</v>
      </c>
      <c r="AF12" s="223">
        <f>'Final metric_Gap&amp;Correction'!AT16</f>
        <v>2.6010548858547882</v>
      </c>
      <c r="AG12" s="223">
        <f t="shared" si="17"/>
        <v>2.5658415458251738</v>
      </c>
      <c r="AH12" s="223">
        <f>'Final metric_Gap&amp;Correction'!AU16</f>
        <v>98.771334616798228</v>
      </c>
      <c r="AI12" s="223">
        <f t="shared" si="18"/>
        <v>97.43415845417482</v>
      </c>
      <c r="AJ12" s="223">
        <f t="shared" si="19"/>
        <v>101.37238950265302</v>
      </c>
      <c r="AK12" s="223">
        <f>'Final metric_Gap&amp;Correction'!BA16</f>
        <v>4.1899689029235745</v>
      </c>
      <c r="AL12" s="223">
        <f t="shared" si="20"/>
        <v>4.1468240144454667</v>
      </c>
      <c r="AM12" s="223">
        <f>'Final metric_Gap&amp;Correction'!BB16</f>
        <v>96.850463204342446</v>
      </c>
      <c r="AN12" s="223">
        <f t="shared" si="21"/>
        <v>95.853175985554543</v>
      </c>
      <c r="AO12" s="223">
        <f t="shared" si="22"/>
        <v>101.04043210726601</v>
      </c>
      <c r="AP12" s="223">
        <f>'Final metric_Gap&amp;Correction'!BG16</f>
        <v>8.3769421951932603</v>
      </c>
      <c r="AQ12" s="223">
        <f t="shared" si="23"/>
        <v>8.2810033159841083</v>
      </c>
      <c r="AR12" s="223">
        <f>'Final metric_Gap&amp;Correction'!BH16</f>
        <v>92.781599536386153</v>
      </c>
      <c r="AS12" s="223">
        <f t="shared" si="24"/>
        <v>91.718996684015892</v>
      </c>
      <c r="AT12" s="223">
        <f t="shared" si="25"/>
        <v>101.15854173157942</v>
      </c>
      <c r="AU12" s="223">
        <f>'Final metric_Gap&amp;Correction'!BO16</f>
        <v>3.7067657969383716</v>
      </c>
      <c r="AV12" s="223">
        <f t="shared" si="26"/>
        <v>3.6650742036951525</v>
      </c>
      <c r="AW12" s="223">
        <f>'Final metric_Gap&amp;Correction'!BP16</f>
        <v>97.430771696877869</v>
      </c>
      <c r="AX12" s="223">
        <f t="shared" si="27"/>
        <v>96.334925796304844</v>
      </c>
      <c r="AY12" s="223">
        <f t="shared" si="28"/>
        <v>101.13753749381624</v>
      </c>
      <c r="AZ12" s="223">
        <f>'Final metric_Gap&amp;Correction'!BU16</f>
        <v>2.133447218859724</v>
      </c>
      <c r="BA12" s="223">
        <f t="shared" si="29"/>
        <v>2.1039966263698706</v>
      </c>
      <c r="BB12" s="223">
        <f>'Final metric_Gap&amp;Correction'!BV16</f>
        <v>99.266298014604175</v>
      </c>
      <c r="BC12" s="223">
        <f t="shared" si="30"/>
        <v>97.896003373630123</v>
      </c>
      <c r="BD12" s="223">
        <f t="shared" si="31"/>
        <v>101.3997452334639</v>
      </c>
      <c r="BE12" s="223">
        <f>'Final metric_Gap&amp;Correction'!CB16</f>
        <v>61.738313839628077</v>
      </c>
      <c r="BF12" s="223">
        <f t="shared" si="32"/>
        <v>60.7909947868012</v>
      </c>
      <c r="BG12" s="223">
        <f>'Final metric_Gap&amp;Correction'!CC16</f>
        <v>39.820007513969124</v>
      </c>
      <c r="BH12" s="223">
        <f t="shared" si="33"/>
        <v>39.209005213198807</v>
      </c>
      <c r="BI12" s="223">
        <f t="shared" si="34"/>
        <v>101.55832135359719</v>
      </c>
      <c r="BJ12" s="223">
        <v>100</v>
      </c>
      <c r="BK12" s="223">
        <v>100</v>
      </c>
      <c r="BL12" s="223">
        <f>'Final metric_Gap&amp;Correction'!CP16</f>
        <v>28.342235853167796</v>
      </c>
      <c r="BM12" s="223">
        <f t="shared" si="62"/>
        <v>27.875192840265306</v>
      </c>
      <c r="BN12" s="223">
        <f>'Final metric_Gap&amp;Correction'!CQ16</f>
        <v>73.333243185053803</v>
      </c>
      <c r="BO12" s="223">
        <f t="shared" si="35"/>
        <v>72.124807159734701</v>
      </c>
      <c r="BP12" s="223">
        <f t="shared" si="36"/>
        <v>101.6754790382216</v>
      </c>
      <c r="BQ12" s="224">
        <f>'Final metric_Gap&amp;Correction'!CV16</f>
        <v>8.0802454682103431</v>
      </c>
      <c r="BR12" s="224">
        <f t="shared" si="37"/>
        <v>7.9459544209240711</v>
      </c>
      <c r="BS12" s="223">
        <f>'Final metric_Gap&amp;Correction'!CW16</f>
        <v>93.609810127032489</v>
      </c>
      <c r="BT12" s="223">
        <f t="shared" si="38"/>
        <v>92.054045579075932</v>
      </c>
      <c r="BU12" s="223">
        <f t="shared" si="39"/>
        <v>101.69005559524282</v>
      </c>
      <c r="BV12" s="223">
        <v>100</v>
      </c>
      <c r="BW12" s="223">
        <v>100</v>
      </c>
      <c r="BX12" s="221">
        <v>100</v>
      </c>
      <c r="BY12" s="221">
        <v>100</v>
      </c>
      <c r="BZ12" s="221">
        <v>100</v>
      </c>
      <c r="CA12" s="221">
        <v>100</v>
      </c>
      <c r="CB12" s="221">
        <v>100</v>
      </c>
      <c r="CC12" s="221">
        <v>100</v>
      </c>
      <c r="CD12" s="223">
        <f>'Final metric_Gap&amp;Correction'!EF16</f>
        <v>40.610404357601922</v>
      </c>
      <c r="CE12" s="223">
        <f t="shared" si="40"/>
        <v>40.190018957288942</v>
      </c>
      <c r="CF12" s="222">
        <f>'Final metric_Gap&amp;Correction'!EG16</f>
        <v>60.435590173427634</v>
      </c>
      <c r="CG12" s="220">
        <f t="shared" si="41"/>
        <v>59.809981042711073</v>
      </c>
      <c r="CH12" s="222">
        <f t="shared" si="42"/>
        <v>101.04599453102955</v>
      </c>
      <c r="CI12" s="222">
        <f>'Final metric_Gap&amp;Correction'!EL16</f>
        <v>83.442738296495165</v>
      </c>
      <c r="CJ12" s="222">
        <f t="shared" si="43"/>
        <v>82.592282780207256</v>
      </c>
      <c r="CK12" s="222">
        <f>'Final metric_Gap&amp;Correction'!EM16</f>
        <v>17.586965070042265</v>
      </c>
      <c r="CL12" s="222">
        <f t="shared" si="44"/>
        <v>17.407717219792744</v>
      </c>
      <c r="CM12" s="222">
        <f t="shared" si="45"/>
        <v>101.02970336653743</v>
      </c>
      <c r="CN12" s="222">
        <f>'Final metric_Gap&amp;Correction'!ER16</f>
        <v>10.310715529224877</v>
      </c>
      <c r="CO12" s="222">
        <f t="shared" si="46"/>
        <v>10.204080101003528</v>
      </c>
      <c r="CP12" s="222">
        <f>'Final metric_Gap&amp;Correction'!ES16</f>
        <v>90.734311824204667</v>
      </c>
      <c r="CQ12" s="222">
        <f t="shared" si="47"/>
        <v>89.795919898996473</v>
      </c>
      <c r="CR12" s="222">
        <f t="shared" si="48"/>
        <v>101.04502735342955</v>
      </c>
      <c r="CS12" s="222">
        <f>'Final metric_Gap&amp;Correction'!EY16</f>
        <v>62.973421406009116</v>
      </c>
      <c r="CT12" s="222">
        <f t="shared" si="49"/>
        <v>62.268583322057935</v>
      </c>
      <c r="CU12" s="177">
        <f>'Final metric_Gap&amp;Correction'!EZ16</f>
        <v>38.158510695779199</v>
      </c>
      <c r="CV12" s="177">
        <f t="shared" si="50"/>
        <v>37.731416677942057</v>
      </c>
      <c r="CW12" s="177">
        <f t="shared" si="51"/>
        <v>101.13193210178832</v>
      </c>
      <c r="CX12" s="177">
        <f>'Final metric_Gap&amp;Correction'!FE16</f>
        <v>18.376713813252138</v>
      </c>
      <c r="CY12" s="177">
        <f t="shared" si="52"/>
        <v>18.119915587810887</v>
      </c>
      <c r="CZ12" s="177">
        <f>'Final metric_Gap&amp;Correction'!FF16</f>
        <v>83.040501538534585</v>
      </c>
      <c r="DA12" s="177">
        <f t="shared" si="53"/>
        <v>81.88008441218912</v>
      </c>
      <c r="DB12" s="177">
        <f t="shared" si="54"/>
        <v>101.41721535178672</v>
      </c>
      <c r="DC12" s="177">
        <f>'Final metric_Gap&amp;Correction'!FL16</f>
        <v>19.972013430885664</v>
      </c>
      <c r="DD12" s="177">
        <f t="shared" si="55"/>
        <v>19.765710950070709</v>
      </c>
      <c r="DE12" s="177">
        <f>'Final metric_Gap&amp;Correction'!FM16</f>
        <v>81.071725806908944</v>
      </c>
      <c r="DF12" s="177">
        <f t="shared" si="56"/>
        <v>80.234289049929288</v>
      </c>
      <c r="DG12" s="177">
        <f t="shared" si="57"/>
        <v>101.04373923779461</v>
      </c>
      <c r="DH12" s="177">
        <f>'Final metric_Gap&amp;Correction'!FR16</f>
        <v>11.78341010279536</v>
      </c>
      <c r="DI12" s="177">
        <f t="shared" si="58"/>
        <v>11.662155315931544</v>
      </c>
      <c r="DJ12" s="177">
        <f>'Final metric_Gap&amp;Correction'!FS16</f>
        <v>89.256318691573995</v>
      </c>
      <c r="DK12" s="176">
        <f t="shared" si="59"/>
        <v>88.337844684068457</v>
      </c>
      <c r="DL12" s="223">
        <f t="shared" si="60"/>
        <v>101.03972879436935</v>
      </c>
      <c r="DM12" s="221"/>
      <c r="DN12" s="221"/>
    </row>
    <row r="13" spans="1:121" x14ac:dyDescent="0.15">
      <c r="A13" s="219" t="s">
        <v>22</v>
      </c>
      <c r="B13" s="222">
        <f>'Final metric_Gap&amp;Correction'!G17</f>
        <v>52.387745251397412</v>
      </c>
      <c r="C13" s="222">
        <f t="shared" si="0"/>
        <v>52.291210681600333</v>
      </c>
      <c r="D13" s="222">
        <f>'Final metric_Gap&amp;Correction'!H17</f>
        <v>47.796864300645439</v>
      </c>
      <c r="E13" s="222">
        <f t="shared" si="1"/>
        <v>47.708789318399674</v>
      </c>
      <c r="F13" s="222">
        <f t="shared" si="61"/>
        <v>100.18460955204284</v>
      </c>
      <c r="G13" s="222">
        <f>'Final metric_Gap&amp;Correction'!M17</f>
        <v>46.774393470302272</v>
      </c>
      <c r="H13" s="222">
        <f t="shared" si="2"/>
        <v>46.271055983971578</v>
      </c>
      <c r="I13" s="222">
        <f>'Final metric_Gap&amp;Correction'!N17</f>
        <v>54.31340855977254</v>
      </c>
      <c r="J13" s="222">
        <f t="shared" si="3"/>
        <v>53.728944016028422</v>
      </c>
      <c r="K13" s="222">
        <f t="shared" si="4"/>
        <v>101.08780203007481</v>
      </c>
      <c r="L13" s="223">
        <f>'Final metric_Gap&amp;Correction'!T17</f>
        <v>72.058524277002149</v>
      </c>
      <c r="M13" s="223">
        <f t="shared" si="5"/>
        <v>70.810835338151207</v>
      </c>
      <c r="N13" s="223">
        <f>'Final metric_Gap&amp;Correction'!U17</f>
        <v>29.703478575940782</v>
      </c>
      <c r="O13" s="223">
        <f t="shared" si="6"/>
        <v>29.1891646618488</v>
      </c>
      <c r="P13" s="223">
        <f t="shared" si="7"/>
        <v>101.76200285294293</v>
      </c>
      <c r="Q13" s="223">
        <f>'Final metric_Gap&amp;Correction'!Z17</f>
        <v>14.425225587862561</v>
      </c>
      <c r="R13" s="223">
        <f t="shared" si="8"/>
        <v>14.26147164972163</v>
      </c>
      <c r="S13" s="223">
        <f>'Final metric_Gap&amp;Correction'!AA17</f>
        <v>86.723000501021673</v>
      </c>
      <c r="T13" s="223">
        <f t="shared" si="9"/>
        <v>85.738528350278372</v>
      </c>
      <c r="U13" s="223">
        <f t="shared" si="10"/>
        <v>101.14822608888423</v>
      </c>
      <c r="V13" s="223">
        <f>'Final metric_Gap&amp;Correction'!AF17</f>
        <v>8.4423455169827069</v>
      </c>
      <c r="W13" s="223">
        <f t="shared" si="11"/>
        <v>8.352370932381934</v>
      </c>
      <c r="X13" s="223">
        <f>'Final metric_Gap&amp;Correction'!AG17</f>
        <v>92.634888544209929</v>
      </c>
      <c r="Y13" s="223">
        <f t="shared" si="12"/>
        <v>91.64762906761807</v>
      </c>
      <c r="Z13" s="223">
        <f t="shared" si="13"/>
        <v>101.07723406119264</v>
      </c>
      <c r="AA13" s="223">
        <f>'Final metric_Gap&amp;Correction'!AN17</f>
        <v>29.576228305245632</v>
      </c>
      <c r="AB13" s="223">
        <f t="shared" si="14"/>
        <v>29.224196649340996</v>
      </c>
      <c r="AC13" s="223">
        <f>'Final metric_Gap&amp;Correction'!AO17</f>
        <v>71.628361371345449</v>
      </c>
      <c r="AD13" s="223">
        <f t="shared" si="15"/>
        <v>70.775803350659004</v>
      </c>
      <c r="AE13" s="223">
        <f t="shared" si="16"/>
        <v>101.20458967659108</v>
      </c>
      <c r="AF13" s="223">
        <f>'Final metric_Gap&amp;Correction'!AT17</f>
        <v>5.5138132504426087</v>
      </c>
      <c r="AG13" s="223">
        <f t="shared" si="17"/>
        <v>5.4491632341730423</v>
      </c>
      <c r="AH13" s="223">
        <f>'Final metric_Gap&amp;Correction'!AU17</f>
        <v>95.672607737354753</v>
      </c>
      <c r="AI13" s="223">
        <f t="shared" si="18"/>
        <v>94.550836765826958</v>
      </c>
      <c r="AJ13" s="223">
        <f t="shared" si="19"/>
        <v>101.18642098779736</v>
      </c>
      <c r="AK13" s="223">
        <f>'Final metric_Gap&amp;Correction'!BA17</f>
        <v>10.907094034429404</v>
      </c>
      <c r="AL13" s="223">
        <f t="shared" si="20"/>
        <v>10.793472536389125</v>
      </c>
      <c r="AM13" s="223">
        <f>'Final metric_Gap&amp;Correction'!BB17</f>
        <v>90.145593111965937</v>
      </c>
      <c r="AN13" s="223">
        <f t="shared" si="21"/>
        <v>89.206527463610868</v>
      </c>
      <c r="AO13" s="223">
        <f t="shared" si="22"/>
        <v>101.05268714639534</v>
      </c>
      <c r="AP13" s="223">
        <f>'Final metric_Gap&amp;Correction'!BG17</f>
        <v>2.070890337059486</v>
      </c>
      <c r="AQ13" s="223">
        <f t="shared" si="23"/>
        <v>2.0469071532925609</v>
      </c>
      <c r="AR13" s="223">
        <f>'Final metric_Gap&amp;Correction'!BH17</f>
        <v>99.1007887851883</v>
      </c>
      <c r="AS13" s="223">
        <f t="shared" si="24"/>
        <v>97.953092846707449</v>
      </c>
      <c r="AT13" s="223">
        <f t="shared" si="25"/>
        <v>101.17167912224778</v>
      </c>
      <c r="AU13" s="223">
        <f>'Final metric_Gap&amp;Correction'!BO17</f>
        <v>14.116244004541196</v>
      </c>
      <c r="AV13" s="223">
        <f t="shared" si="26"/>
        <v>13.96630170576235</v>
      </c>
      <c r="AW13" s="223">
        <f>'Final metric_Gap&amp;Correction'!BP17</f>
        <v>86.95735659451347</v>
      </c>
      <c r="AX13" s="223">
        <f t="shared" si="27"/>
        <v>86.033698294237652</v>
      </c>
      <c r="AY13" s="223">
        <f t="shared" si="28"/>
        <v>101.07360059905467</v>
      </c>
      <c r="AZ13" s="223">
        <f>'Final metric_Gap&amp;Correction'!BU17</f>
        <v>3.4671552556741077</v>
      </c>
      <c r="BA13" s="223">
        <f t="shared" si="29"/>
        <v>3.4236168636650688</v>
      </c>
      <c r="BB13" s="223">
        <f>'Final metric_Gap&amp;Correction'!BV17</f>
        <v>97.804552232132508</v>
      </c>
      <c r="BC13" s="223">
        <f t="shared" si="30"/>
        <v>96.576383136334925</v>
      </c>
      <c r="BD13" s="223">
        <f t="shared" si="31"/>
        <v>101.27170748780662</v>
      </c>
      <c r="BE13" s="223">
        <f>'Final metric_Gap&amp;Correction'!CB17</f>
        <v>76.901078392996993</v>
      </c>
      <c r="BF13" s="223">
        <f t="shared" si="32"/>
        <v>75.89493890891768</v>
      </c>
      <c r="BG13" s="223">
        <f>'Final metric_Gap&amp;Correction'!CC17</f>
        <v>24.424621974568755</v>
      </c>
      <c r="BH13" s="223">
        <f t="shared" si="33"/>
        <v>24.10506109108233</v>
      </c>
      <c r="BI13" s="223">
        <f t="shared" si="34"/>
        <v>101.32570036756574</v>
      </c>
      <c r="BJ13" s="223">
        <v>100</v>
      </c>
      <c r="BK13" s="223">
        <v>100</v>
      </c>
      <c r="BL13" s="223">
        <f>'Final metric_Gap&amp;Correction'!CP17</f>
        <v>34.339496009896649</v>
      </c>
      <c r="BM13" s="223">
        <f t="shared" si="62"/>
        <v>33.955161913584661</v>
      </c>
      <c r="BN13" s="223">
        <f>'Final metric_Gap&amp;Correction'!CQ17</f>
        <v>66.792391086651776</v>
      </c>
      <c r="BO13" s="223">
        <f t="shared" si="35"/>
        <v>66.044838086415339</v>
      </c>
      <c r="BP13" s="223">
        <f t="shared" si="36"/>
        <v>101.13188709654843</v>
      </c>
      <c r="BQ13" s="224">
        <f>'Final metric_Gap&amp;Correction'!CV17</f>
        <v>18.427891250613555</v>
      </c>
      <c r="BR13" s="224">
        <f t="shared" si="37"/>
        <v>18.068418504685887</v>
      </c>
      <c r="BS13" s="223">
        <f>'Final metric_Gap&amp;Correction'!CW17</f>
        <v>83.561617382001089</v>
      </c>
      <c r="BT13" s="223">
        <f t="shared" si="38"/>
        <v>81.931581495314106</v>
      </c>
      <c r="BU13" s="223">
        <f t="shared" si="39"/>
        <v>101.98950863261464</v>
      </c>
      <c r="BV13" s="223">
        <v>100</v>
      </c>
      <c r="BW13" s="223">
        <v>100</v>
      </c>
      <c r="BX13" s="221">
        <v>100</v>
      </c>
      <c r="BY13" s="221">
        <v>100</v>
      </c>
      <c r="BZ13" s="221">
        <v>100</v>
      </c>
      <c r="CA13" s="221">
        <v>100</v>
      </c>
      <c r="CB13" s="221">
        <v>100</v>
      </c>
      <c r="CC13" s="221">
        <v>100</v>
      </c>
      <c r="CD13" s="223">
        <f>'Final metric_Gap&amp;Correction'!EF17</f>
        <v>41.407983800975131</v>
      </c>
      <c r="CE13" s="223">
        <f t="shared" si="40"/>
        <v>40.972771392165654</v>
      </c>
      <c r="CF13" s="222">
        <f>'Final metric_Gap&amp;Correction'!EG17</f>
        <v>59.654215298626632</v>
      </c>
      <c r="CG13" s="220">
        <f t="shared" si="41"/>
        <v>59.027228607834338</v>
      </c>
      <c r="CH13" s="222">
        <f t="shared" si="42"/>
        <v>101.06219909960177</v>
      </c>
      <c r="CI13" s="222">
        <f>'Final metric_Gap&amp;Correction'!EL17</f>
        <v>101.02752382142492</v>
      </c>
      <c r="CJ13" s="222">
        <f t="shared" si="43"/>
        <v>100</v>
      </c>
      <c r="CK13" s="222">
        <f>'Final metric_Gap&amp;Correction'!EM17</f>
        <v>0</v>
      </c>
      <c r="CL13" s="222">
        <f t="shared" si="44"/>
        <v>0</v>
      </c>
      <c r="CM13" s="222">
        <f t="shared" si="45"/>
        <v>101.02752382142492</v>
      </c>
      <c r="CN13" s="222">
        <f>'Final metric_Gap&amp;Correction'!ER17</f>
        <v>0</v>
      </c>
      <c r="CO13" s="222">
        <f t="shared" si="46"/>
        <v>0</v>
      </c>
      <c r="CP13" s="222">
        <f>'Final metric_Gap&amp;Correction'!ES17</f>
        <v>101.03140531795455</v>
      </c>
      <c r="CQ13" s="222">
        <f t="shared" si="47"/>
        <v>100</v>
      </c>
      <c r="CR13" s="222">
        <f t="shared" si="48"/>
        <v>101.03140531795455</v>
      </c>
      <c r="CS13" s="222">
        <f>'Final metric_Gap&amp;Correction'!EY17</f>
        <v>75.165634346530851</v>
      </c>
      <c r="CT13" s="222">
        <f t="shared" si="49"/>
        <v>74.356280377494173</v>
      </c>
      <c r="CU13" s="177">
        <f>'Final metric_Gap&amp;Correction'!EZ17</f>
        <v>25.922846633055155</v>
      </c>
      <c r="CV13" s="177">
        <f t="shared" si="50"/>
        <v>25.643719622505813</v>
      </c>
      <c r="CW13" s="177">
        <f t="shared" si="51"/>
        <v>101.08848097958601</v>
      </c>
      <c r="CX13" s="177">
        <f>'Final metric_Gap&amp;Correction'!FE17</f>
        <v>37.290468269917788</v>
      </c>
      <c r="CY13" s="177">
        <f t="shared" si="52"/>
        <v>36.845199483594257</v>
      </c>
      <c r="CZ13" s="177">
        <f>'Final metric_Gap&amp;Correction'!FF17</f>
        <v>63.9180169399989</v>
      </c>
      <c r="DA13" s="177">
        <f t="shared" si="53"/>
        <v>63.15480051640575</v>
      </c>
      <c r="DB13" s="177">
        <f t="shared" si="54"/>
        <v>101.20848520991669</v>
      </c>
      <c r="DC13" s="177">
        <f>'Final metric_Gap&amp;Correction'!FL17</f>
        <v>50.53699913622706</v>
      </c>
      <c r="DD13" s="177">
        <f t="shared" si="55"/>
        <v>50.031377868012306</v>
      </c>
      <c r="DE13" s="177">
        <f>'Final metric_Gap&amp;Correction'!FM17</f>
        <v>50.473609185511819</v>
      </c>
      <c r="DF13" s="177">
        <f t="shared" si="56"/>
        <v>49.968622131987694</v>
      </c>
      <c r="DG13" s="177">
        <f t="shared" si="57"/>
        <v>101.01060832173889</v>
      </c>
      <c r="DH13" s="177">
        <f>'Final metric_Gap&amp;Correction'!FR17</f>
        <v>8.2686919195283064</v>
      </c>
      <c r="DI13" s="177">
        <f t="shared" si="58"/>
        <v>8.1849388036373032</v>
      </c>
      <c r="DJ13" s="177">
        <f>'Final metric_Gap&amp;Correction'!FS17</f>
        <v>92.754566994194846</v>
      </c>
      <c r="DK13" s="176">
        <f t="shared" si="59"/>
        <v>91.815061196362691</v>
      </c>
      <c r="DL13" s="223">
        <f t="shared" si="60"/>
        <v>101.02325891372315</v>
      </c>
      <c r="DM13" s="221"/>
      <c r="DN13" s="221"/>
    </row>
    <row r="14" spans="1:121" x14ac:dyDescent="0.15">
      <c r="A14" s="219" t="s">
        <v>23</v>
      </c>
      <c r="B14" s="222">
        <f>'Final metric_Gap&amp;Correction'!G18</f>
        <v>47.975986317460993</v>
      </c>
      <c r="C14" s="222">
        <f t="shared" si="0"/>
        <v>47.912605925927835</v>
      </c>
      <c r="D14" s="222">
        <f>'Final metric_Gap&amp;Correction'!H18</f>
        <v>52.156297014468691</v>
      </c>
      <c r="E14" s="222">
        <f t="shared" si="1"/>
        <v>52.087394074072165</v>
      </c>
      <c r="F14" s="222">
        <f t="shared" si="61"/>
        <v>100.13228333192968</v>
      </c>
      <c r="G14" s="222">
        <f>'Final metric_Gap&amp;Correction'!M18</f>
        <v>39.77024778685206</v>
      </c>
      <c r="H14" s="222">
        <f t="shared" si="2"/>
        <v>39.346885308837528</v>
      </c>
      <c r="I14" s="222">
        <f>'Final metric_Gap&amp;Correction'!N18</f>
        <v>61.305726778076071</v>
      </c>
      <c r="J14" s="222">
        <f t="shared" si="3"/>
        <v>60.653114691162479</v>
      </c>
      <c r="K14" s="222">
        <f t="shared" si="4"/>
        <v>101.07597456492813</v>
      </c>
      <c r="L14" s="223">
        <f>'Final metric_Gap&amp;Correction'!T18</f>
        <v>87.793941598745562</v>
      </c>
      <c r="M14" s="223">
        <f t="shared" si="5"/>
        <v>86.389157237669707</v>
      </c>
      <c r="N14" s="223">
        <f>'Final metric_Gap&amp;Correction'!U18</f>
        <v>13.832170295379179</v>
      </c>
      <c r="O14" s="223">
        <f t="shared" si="6"/>
        <v>13.610842762330311</v>
      </c>
      <c r="P14" s="223">
        <f t="shared" si="7"/>
        <v>101.62611189412473</v>
      </c>
      <c r="Q14" s="223">
        <f>'Final metric_Gap&amp;Correction'!Z18</f>
        <v>18.916539938688029</v>
      </c>
      <c r="R14" s="223">
        <f t="shared" si="8"/>
        <v>18.659169603338693</v>
      </c>
      <c r="S14" s="223">
        <f>'Final metric_Gap&amp;Correction'!AA18</f>
        <v>82.462783690501141</v>
      </c>
      <c r="T14" s="223">
        <f t="shared" si="9"/>
        <v>81.340830396661303</v>
      </c>
      <c r="U14" s="223">
        <f t="shared" si="10"/>
        <v>101.37932362918917</v>
      </c>
      <c r="V14" s="223">
        <f>'Final metric_Gap&amp;Correction'!AF18</f>
        <v>32.811213206399266</v>
      </c>
      <c r="W14" s="223">
        <f t="shared" si="11"/>
        <v>32.471602271716847</v>
      </c>
      <c r="X14" s="223">
        <f>'Final metric_Gap&amp;Correction'!AG18</f>
        <v>68.234657372578042</v>
      </c>
      <c r="Y14" s="223">
        <f t="shared" si="12"/>
        <v>67.528397728283139</v>
      </c>
      <c r="Z14" s="223">
        <f t="shared" si="13"/>
        <v>101.04587057897731</v>
      </c>
      <c r="AA14" s="223">
        <f>'Final metric_Gap&amp;Correction'!AN18</f>
        <v>41.18006403334104</v>
      </c>
      <c r="AB14" s="223">
        <f t="shared" si="14"/>
        <v>40.711375768437676</v>
      </c>
      <c r="AC14" s="223">
        <f>'Final metric_Gap&amp;Correction'!AO18</f>
        <v>59.97118240836415</v>
      </c>
      <c r="AD14" s="223">
        <f t="shared" si="15"/>
        <v>59.288624231562338</v>
      </c>
      <c r="AE14" s="223">
        <f t="shared" si="16"/>
        <v>101.15124644170518</v>
      </c>
      <c r="AF14" s="223">
        <f>'Final metric_Gap&amp;Correction'!AT18</f>
        <v>3.0917066764988625</v>
      </c>
      <c r="AG14" s="223">
        <f t="shared" si="17"/>
        <v>3.0579593092606001</v>
      </c>
      <c r="AH14" s="223">
        <f>'Final metric_Gap&amp;Correction'!AU18</f>
        <v>98.011884438532107</v>
      </c>
      <c r="AI14" s="223">
        <f t="shared" si="18"/>
        <v>96.942040690739404</v>
      </c>
      <c r="AJ14" s="223">
        <f t="shared" si="19"/>
        <v>101.10359111503097</v>
      </c>
      <c r="AK14" s="223">
        <f>'Final metric_Gap&amp;Correction'!BA18</f>
        <v>5.156616916443272</v>
      </c>
      <c r="AL14" s="223">
        <f t="shared" si="20"/>
        <v>5.104478019251677</v>
      </c>
      <c r="AM14" s="223">
        <f>'Final metric_Gap&amp;Correction'!BB18</f>
        <v>95.864817537676259</v>
      </c>
      <c r="AN14" s="223">
        <f t="shared" si="21"/>
        <v>94.895521980748327</v>
      </c>
      <c r="AO14" s="223">
        <f t="shared" si="22"/>
        <v>101.02143445411953</v>
      </c>
      <c r="AP14" s="223">
        <f>'Final metric_Gap&amp;Correction'!BG18</f>
        <v>3.6690527195227305</v>
      </c>
      <c r="AQ14" s="223">
        <f t="shared" si="23"/>
        <v>3.6301831075748221</v>
      </c>
      <c r="AR14" s="223">
        <f>'Final metric_Gap&amp;Correction'!BH18</f>
        <v>97.401681477515496</v>
      </c>
      <c r="AS14" s="223">
        <f t="shared" si="24"/>
        <v>96.369816892425192</v>
      </c>
      <c r="AT14" s="223">
        <f t="shared" si="25"/>
        <v>101.07073419703822</v>
      </c>
      <c r="AU14" s="223">
        <f>'Final metric_Gap&amp;Correction'!BO18</f>
        <v>23.945317176780307</v>
      </c>
      <c r="AV14" s="223">
        <f t="shared" si="26"/>
        <v>23.686398876336455</v>
      </c>
      <c r="AW14" s="223">
        <f>'Final metric_Gap&amp;Correction'!BP18</f>
        <v>77.147792425044912</v>
      </c>
      <c r="AX14" s="223">
        <f t="shared" si="27"/>
        <v>76.313601123663545</v>
      </c>
      <c r="AY14" s="223">
        <f t="shared" si="28"/>
        <v>101.09310960182522</v>
      </c>
      <c r="AZ14" s="223">
        <f>'Final metric_Gap&amp;Correction'!BU18</f>
        <v>28.728629756862851</v>
      </c>
      <c r="BA14" s="223">
        <f t="shared" si="29"/>
        <v>28.392387481428411</v>
      </c>
      <c r="BB14" s="223">
        <f>'Final metric_Gap&amp;Correction'!BV18</f>
        <v>72.455639356308325</v>
      </c>
      <c r="BC14" s="223">
        <f t="shared" si="30"/>
        <v>71.607612518571585</v>
      </c>
      <c r="BD14" s="223">
        <f t="shared" si="31"/>
        <v>101.18426911317118</v>
      </c>
      <c r="BE14" s="223">
        <f>'Final metric_Gap&amp;Correction'!CB18</f>
        <v>66.731500408999096</v>
      </c>
      <c r="BF14" s="223">
        <f t="shared" si="32"/>
        <v>65.820189941484529</v>
      </c>
      <c r="BG14" s="223">
        <f>'Final metric_Gap&amp;Correction'!CC18</f>
        <v>34.653045075182483</v>
      </c>
      <c r="BH14" s="223">
        <f t="shared" si="33"/>
        <v>34.179810058515464</v>
      </c>
      <c r="BI14" s="223">
        <f t="shared" si="34"/>
        <v>101.38454548418159</v>
      </c>
      <c r="BJ14" s="223">
        <v>100</v>
      </c>
      <c r="BK14" s="223">
        <v>100</v>
      </c>
      <c r="BL14" s="223">
        <f>'Final metric_Gap&amp;Correction'!CP18</f>
        <v>30.420955787631442</v>
      </c>
      <c r="BM14" s="223">
        <f t="shared" si="62"/>
        <v>30.059441007663718</v>
      </c>
      <c r="BN14" s="223">
        <f>'Final metric_Gap&amp;Correction'!CQ18</f>
        <v>70.781710555616769</v>
      </c>
      <c r="BO14" s="223">
        <f t="shared" si="35"/>
        <v>69.940558992336278</v>
      </c>
      <c r="BP14" s="223">
        <f t="shared" si="36"/>
        <v>101.20266634324821</v>
      </c>
      <c r="BQ14" s="224">
        <f>'Final metric_Gap&amp;Correction'!CV18</f>
        <v>12.666518184234455</v>
      </c>
      <c r="BR14" s="224">
        <f t="shared" si="37"/>
        <v>12.496896376060301</v>
      </c>
      <c r="BS14" s="223">
        <f>'Final metric_Gap&amp;Correction'!CW18</f>
        <v>88.690793287909059</v>
      </c>
      <c r="BT14" s="223">
        <f t="shared" si="38"/>
        <v>87.503103623939694</v>
      </c>
      <c r="BU14" s="223">
        <f t="shared" si="39"/>
        <v>101.35731147214352</v>
      </c>
      <c r="BV14" s="223">
        <v>100</v>
      </c>
      <c r="BW14" s="223">
        <v>100</v>
      </c>
      <c r="BX14" s="221">
        <v>100</v>
      </c>
      <c r="BY14" s="221">
        <v>100</v>
      </c>
      <c r="BZ14" s="221">
        <v>100</v>
      </c>
      <c r="CA14" s="221">
        <v>100</v>
      </c>
      <c r="CB14" s="221">
        <v>100</v>
      </c>
      <c r="CC14" s="221">
        <v>100</v>
      </c>
      <c r="CD14" s="223">
        <f>'Final metric_Gap&amp;Correction'!EF18</f>
        <v>23.85711928179753</v>
      </c>
      <c r="CE14" s="223">
        <f t="shared" si="40"/>
        <v>23.602045782984991</v>
      </c>
      <c r="CF14" s="222">
        <f>'Final metric_Gap&amp;Correction'!EG18</f>
        <v>77.223606944894328</v>
      </c>
      <c r="CG14" s="220">
        <f t="shared" si="41"/>
        <v>76.397954217015013</v>
      </c>
      <c r="CH14" s="222">
        <f t="shared" si="42"/>
        <v>101.08072622669187</v>
      </c>
      <c r="CI14" s="222">
        <f>'Final metric_Gap&amp;Correction'!EL18</f>
        <v>99.458823746971632</v>
      </c>
      <c r="CJ14" s="222">
        <f t="shared" si="43"/>
        <v>98.444908633745186</v>
      </c>
      <c r="CK14" s="222">
        <f>'Final metric_Gap&amp;Correction'!EM18</f>
        <v>1.5711077419168586</v>
      </c>
      <c r="CL14" s="222">
        <f t="shared" si="44"/>
        <v>1.555091366254814</v>
      </c>
      <c r="CM14" s="222">
        <f t="shared" si="45"/>
        <v>101.02993148888849</v>
      </c>
      <c r="CN14" s="222">
        <f>'Final metric_Gap&amp;Correction'!ER18</f>
        <v>10.783525985936292</v>
      </c>
      <c r="CO14" s="222">
        <f t="shared" si="46"/>
        <v>10.671253600941871</v>
      </c>
      <c r="CP14" s="222">
        <f>'Final metric_Gap&amp;Correction'!ES18</f>
        <v>90.268575193483812</v>
      </c>
      <c r="CQ14" s="222">
        <f t="shared" si="47"/>
        <v>89.328746399058119</v>
      </c>
      <c r="CR14" s="222">
        <f t="shared" si="48"/>
        <v>101.05210117942011</v>
      </c>
      <c r="CS14" s="222">
        <f>'Final metric_Gap&amp;Correction'!EY18</f>
        <v>60.750815586375417</v>
      </c>
      <c r="CT14" s="222">
        <f t="shared" si="49"/>
        <v>60.071271105219537</v>
      </c>
      <c r="CU14" s="177">
        <f>'Final metric_Gap&amp;Correction'!EZ18</f>
        <v>40.380414814868487</v>
      </c>
      <c r="CV14" s="177">
        <f t="shared" si="50"/>
        <v>39.928728894780477</v>
      </c>
      <c r="CW14" s="177">
        <f t="shared" si="51"/>
        <v>101.1312304012439</v>
      </c>
      <c r="CX14" s="177">
        <f>'Final metric_Gap&amp;Correction'!FE18</f>
        <v>25.51385529540655</v>
      </c>
      <c r="CY14" s="177">
        <f t="shared" si="52"/>
        <v>25.201726791752982</v>
      </c>
      <c r="CZ14" s="177">
        <f>'Final metric_Gap&amp;Correction'!FF18</f>
        <v>75.724665010097709</v>
      </c>
      <c r="DA14" s="177">
        <f t="shared" si="53"/>
        <v>74.798273208247011</v>
      </c>
      <c r="DB14" s="177">
        <f t="shared" si="54"/>
        <v>101.23852030550427</v>
      </c>
      <c r="DC14" s="177">
        <f>'Final metric_Gap&amp;Correction'!FL18</f>
        <v>6.2170709348248785</v>
      </c>
      <c r="DD14" s="177">
        <f t="shared" si="55"/>
        <v>6.1543794564542562</v>
      </c>
      <c r="DE14" s="177">
        <f>'Final metric_Gap&amp;Correction'!FM18</f>
        <v>94.801577310935727</v>
      </c>
      <c r="DF14" s="177">
        <f t="shared" si="56"/>
        <v>93.845620543545749</v>
      </c>
      <c r="DG14" s="177">
        <f t="shared" si="57"/>
        <v>101.0186482457606</v>
      </c>
      <c r="DH14" s="177">
        <f>'Final metric_Gap&amp;Correction'!FR18</f>
        <v>4.0616280364771082</v>
      </c>
      <c r="DI14" s="177">
        <f t="shared" si="58"/>
        <v>4.020477150608639</v>
      </c>
      <c r="DJ14" s="177">
        <f>'Final metric_Gap&amp;Correction'!FS18</f>
        <v>96.961904353508999</v>
      </c>
      <c r="DK14" s="176">
        <f t="shared" si="59"/>
        <v>95.979522849391358</v>
      </c>
      <c r="DL14" s="223">
        <f t="shared" si="60"/>
        <v>101.0235323899861</v>
      </c>
      <c r="DM14" s="221"/>
      <c r="DN14" s="221"/>
    </row>
    <row r="15" spans="1:121" x14ac:dyDescent="0.15">
      <c r="A15" s="219" t="s">
        <v>24</v>
      </c>
      <c r="B15" s="222">
        <f>'Final metric_Gap&amp;Correction'!G19</f>
        <v>49.895189578505686</v>
      </c>
      <c r="C15" s="222">
        <f t="shared" si="0"/>
        <v>49.816818592638135</v>
      </c>
      <c r="D15" s="222">
        <f>'Final metric_Gap&amp;Correction'!H19</f>
        <v>50.262128749082443</v>
      </c>
      <c r="E15" s="222">
        <f t="shared" si="1"/>
        <v>50.183181407361865</v>
      </c>
      <c r="F15" s="222">
        <f t="shared" si="61"/>
        <v>100.15731832758813</v>
      </c>
      <c r="G15" s="222">
        <f>'Final metric_Gap&amp;Correction'!M19</f>
        <v>33.25678523351408</v>
      </c>
      <c r="H15" s="222">
        <f t="shared" si="2"/>
        <v>32.892945616345514</v>
      </c>
      <c r="I15" s="222">
        <f>'Final metric_Gap&amp;Correction'!N19</f>
        <v>67.849347435211584</v>
      </c>
      <c r="J15" s="222">
        <f t="shared" si="3"/>
        <v>67.107054383654486</v>
      </c>
      <c r="K15" s="222">
        <f t="shared" si="4"/>
        <v>101.10613266872566</v>
      </c>
      <c r="L15" s="223">
        <f>'Final metric_Gap&amp;Correction'!T19</f>
        <v>77.624354880101038</v>
      </c>
      <c r="M15" s="223">
        <f t="shared" si="5"/>
        <v>75.993023530122301</v>
      </c>
      <c r="N15" s="223">
        <f>'Final metric_Gap&amp;Correction'!U19</f>
        <v>24.522330794712392</v>
      </c>
      <c r="O15" s="223">
        <f t="shared" si="6"/>
        <v>24.006976469877696</v>
      </c>
      <c r="P15" s="223">
        <f t="shared" si="7"/>
        <v>102.14668567481343</v>
      </c>
      <c r="Q15" s="223">
        <f>'Final metric_Gap&amp;Correction'!Z19</f>
        <v>20.297386297280514</v>
      </c>
      <c r="R15" s="223">
        <f t="shared" si="8"/>
        <v>20.047120612412897</v>
      </c>
      <c r="S15" s="223">
        <f>'Final metric_Gap&amp;Correction'!AA19</f>
        <v>80.951000888621166</v>
      </c>
      <c r="T15" s="223">
        <f t="shared" si="9"/>
        <v>79.952879387587103</v>
      </c>
      <c r="U15" s="223">
        <f t="shared" si="10"/>
        <v>101.24838718590168</v>
      </c>
      <c r="V15" s="223">
        <f>'Final metric_Gap&amp;Correction'!AF19</f>
        <v>10.522190009323639</v>
      </c>
      <c r="W15" s="223">
        <f t="shared" si="11"/>
        <v>10.411813821308748</v>
      </c>
      <c r="X15" s="223">
        <f>'Final metric_Gap&amp;Correction'!AG19</f>
        <v>90.537915270209851</v>
      </c>
      <c r="Y15" s="223">
        <f t="shared" si="12"/>
        <v>89.588186178691259</v>
      </c>
      <c r="Z15" s="223">
        <f t="shared" si="13"/>
        <v>101.06010527953349</v>
      </c>
      <c r="AA15" s="223">
        <f>'Final metric_Gap&amp;Correction'!AN19</f>
        <v>11.510326923125861</v>
      </c>
      <c r="AB15" s="223">
        <f t="shared" si="14"/>
        <v>11.366116537849516</v>
      </c>
      <c r="AC15" s="223">
        <f>'Final metric_Gap&amp;Correction'!AO19</f>
        <v>89.75844755051358</v>
      </c>
      <c r="AD15" s="223">
        <f t="shared" si="15"/>
        <v>88.633883462150493</v>
      </c>
      <c r="AE15" s="223">
        <f t="shared" si="16"/>
        <v>101.26877447363944</v>
      </c>
      <c r="AF15" s="223">
        <f>'Final metric_Gap&amp;Correction'!AT19</f>
        <v>3.7557973383265524</v>
      </c>
      <c r="AG15" s="223">
        <f t="shared" si="17"/>
        <v>3.7051016218344128</v>
      </c>
      <c r="AH15" s="223">
        <f>'Final metric_Gap&amp;Correction'!AU19</f>
        <v>97.612470570801406</v>
      </c>
      <c r="AI15" s="223">
        <f t="shared" si="18"/>
        <v>96.294898378165584</v>
      </c>
      <c r="AJ15" s="223">
        <f t="shared" si="19"/>
        <v>101.36826790912797</v>
      </c>
      <c r="AK15" s="223">
        <f>'Final metric_Gap&amp;Correction'!BA19</f>
        <v>22.179459127630121</v>
      </c>
      <c r="AL15" s="223">
        <f t="shared" si="20"/>
        <v>21.948351422721942</v>
      </c>
      <c r="AM15" s="223">
        <f>'Final metric_Gap&amp;Correction'!BB19</f>
        <v>78.873502438626403</v>
      </c>
      <c r="AN15" s="223">
        <f t="shared" si="21"/>
        <v>78.051648577278058</v>
      </c>
      <c r="AO15" s="223">
        <f t="shared" si="22"/>
        <v>101.05296156625653</v>
      </c>
      <c r="AP15" s="223">
        <f>'Final metric_Gap&amp;Correction'!BG19</f>
        <v>1.2397866275426745</v>
      </c>
      <c r="AQ15" s="223">
        <f t="shared" si="23"/>
        <v>1.2260444132921615</v>
      </c>
      <c r="AR15" s="223">
        <f>'Final metric_Gap&amp;Correction'!BH19</f>
        <v>99.881071157177587</v>
      </c>
      <c r="AS15" s="223">
        <f t="shared" si="24"/>
        <v>98.773955586707842</v>
      </c>
      <c r="AT15" s="223">
        <f t="shared" si="25"/>
        <v>101.12085778472026</v>
      </c>
      <c r="AU15" s="223">
        <f>'Final metric_Gap&amp;Correction'!BO19</f>
        <v>16.111836505724828</v>
      </c>
      <c r="AV15" s="223">
        <f t="shared" si="26"/>
        <v>15.919684358096683</v>
      </c>
      <c r="AW15" s="223">
        <f>'Final metric_Gap&amp;Correction'!BP19</f>
        <v>85.09517327729526</v>
      </c>
      <c r="AX15" s="223">
        <f t="shared" si="27"/>
        <v>84.080315641903326</v>
      </c>
      <c r="AY15" s="223">
        <f t="shared" si="28"/>
        <v>101.20700978302008</v>
      </c>
      <c r="AZ15" s="223">
        <f>'Final metric_Gap&amp;Correction'!BU19</f>
        <v>4.3038583605033445</v>
      </c>
      <c r="BA15" s="223">
        <f t="shared" si="29"/>
        <v>4.2419508132511297</v>
      </c>
      <c r="BB15" s="223">
        <f>'Final metric_Gap&amp;Correction'!BV19</f>
        <v>97.15555382925676</v>
      </c>
      <c r="BC15" s="223">
        <f t="shared" si="30"/>
        <v>95.758049186748877</v>
      </c>
      <c r="BD15" s="223">
        <f t="shared" si="31"/>
        <v>101.4594121897601</v>
      </c>
      <c r="BE15" s="223">
        <f>'Final metric_Gap&amp;Correction'!CB19</f>
        <v>63.022148052994446</v>
      </c>
      <c r="BF15" s="223">
        <f t="shared" si="32"/>
        <v>62.042762348305857</v>
      </c>
      <c r="BG15" s="223">
        <f>'Final metric_Gap&amp;Correction'!CC19</f>
        <v>38.55641754856655</v>
      </c>
      <c r="BH15" s="223">
        <f t="shared" si="33"/>
        <v>37.95723765169415</v>
      </c>
      <c r="BI15" s="223">
        <f t="shared" si="34"/>
        <v>101.578565601561</v>
      </c>
      <c r="BJ15" s="223">
        <v>100</v>
      </c>
      <c r="BK15" s="223">
        <v>100</v>
      </c>
      <c r="BL15" s="223">
        <f>'Final metric_Gap&amp;Correction'!CP19</f>
        <v>27.187442601888449</v>
      </c>
      <c r="BM15" s="223">
        <f t="shared" si="62"/>
        <v>26.755651967614718</v>
      </c>
      <c r="BN15" s="223">
        <f>'Final metric_Gap&amp;Correction'!CQ19</f>
        <v>74.426387009874986</v>
      </c>
      <c r="BO15" s="223">
        <f t="shared" si="35"/>
        <v>73.24434803238529</v>
      </c>
      <c r="BP15" s="223">
        <f t="shared" si="36"/>
        <v>101.61382961176344</v>
      </c>
      <c r="BQ15" s="224">
        <f>'Final metric_Gap&amp;Correction'!CV19</f>
        <v>3.8505465362173377</v>
      </c>
      <c r="BR15" s="224">
        <f t="shared" si="37"/>
        <v>3.7970951328973954</v>
      </c>
      <c r="BS15" s="223">
        <f>'Final metric_Gap&amp;Correction'!CW19</f>
        <v>97.557145434859393</v>
      </c>
      <c r="BT15" s="223">
        <f t="shared" si="38"/>
        <v>96.202904867102603</v>
      </c>
      <c r="BU15" s="223">
        <f t="shared" si="39"/>
        <v>101.40769197107673</v>
      </c>
      <c r="BV15" s="223">
        <v>100</v>
      </c>
      <c r="BW15" s="223">
        <v>100</v>
      </c>
      <c r="BX15" s="221">
        <v>100</v>
      </c>
      <c r="BY15" s="221">
        <v>100</v>
      </c>
      <c r="BZ15" s="221">
        <v>100</v>
      </c>
      <c r="CA15" s="221">
        <v>100</v>
      </c>
      <c r="CB15" s="221">
        <v>100</v>
      </c>
      <c r="CC15" s="221">
        <v>100</v>
      </c>
      <c r="CD15" s="223">
        <f>'Final metric_Gap&amp;Correction'!EF19</f>
        <v>21.0445704579062</v>
      </c>
      <c r="CE15" s="223">
        <f t="shared" si="40"/>
        <v>20.812084118219833</v>
      </c>
      <c r="CF15" s="222">
        <f>'Final metric_Gap&amp;Correction'!EG19</f>
        <v>80.072503345782863</v>
      </c>
      <c r="CG15" s="220">
        <f t="shared" si="41"/>
        <v>79.187915881780157</v>
      </c>
      <c r="CH15" s="222">
        <f t="shared" si="42"/>
        <v>101.11707380368907</v>
      </c>
      <c r="CI15" s="222">
        <f>'Final metric_Gap&amp;Correction'!EL19</f>
        <v>59.76240864632593</v>
      </c>
      <c r="CJ15" s="222">
        <f t="shared" si="43"/>
        <v>59.142695944829235</v>
      </c>
      <c r="CK15" s="222">
        <f>'Final metric_Gap&amp;Correction'!EM19</f>
        <v>41.285417617926193</v>
      </c>
      <c r="CL15" s="222">
        <f t="shared" si="44"/>
        <v>40.857304055170765</v>
      </c>
      <c r="CM15" s="222">
        <f t="shared" si="45"/>
        <v>101.04782626425212</v>
      </c>
      <c r="CN15" s="222">
        <f>'Final metric_Gap&amp;Correction'!ER19</f>
        <v>12.401256113543617</v>
      </c>
      <c r="CO15" s="222">
        <f t="shared" si="46"/>
        <v>12.268040259553356</v>
      </c>
      <c r="CP15" s="222">
        <f>'Final metric_Gap&amp;Correction'!ES19</f>
        <v>88.684621102147162</v>
      </c>
      <c r="CQ15" s="222">
        <f t="shared" si="47"/>
        <v>87.731959740446655</v>
      </c>
      <c r="CR15" s="222">
        <f t="shared" si="48"/>
        <v>101.08587721569077</v>
      </c>
      <c r="CS15" s="222">
        <f>'Final metric_Gap&amp;Correction'!EY19</f>
        <v>66.770697602040315</v>
      </c>
      <c r="CT15" s="222">
        <f t="shared" si="49"/>
        <v>66.036080187933592</v>
      </c>
      <c r="CU15" s="177">
        <f>'Final metric_Gap&amp;Correction'!EZ19</f>
        <v>34.341750944293821</v>
      </c>
      <c r="CV15" s="177">
        <f t="shared" si="50"/>
        <v>33.963919812066393</v>
      </c>
      <c r="CW15" s="177">
        <f t="shared" si="51"/>
        <v>101.11244854633414</v>
      </c>
      <c r="CX15" s="177">
        <f>'Final metric_Gap&amp;Correction'!FE19</f>
        <v>24.334893623382172</v>
      </c>
      <c r="CY15" s="177">
        <f t="shared" si="52"/>
        <v>23.997183530585943</v>
      </c>
      <c r="CZ15" s="177">
        <f>'Final metric_Gap&amp;Correction'!FF19</f>
        <v>77.072396912883448</v>
      </c>
      <c r="DA15" s="177">
        <f t="shared" si="53"/>
        <v>76.002816469414057</v>
      </c>
      <c r="DB15" s="177">
        <f t="shared" si="54"/>
        <v>101.40729053626562</v>
      </c>
      <c r="DC15" s="177">
        <f>'Final metric_Gap&amp;Correction'!FL19</f>
        <v>5.0250204903302507</v>
      </c>
      <c r="DD15" s="177">
        <f t="shared" si="55"/>
        <v>4.9742444369274388</v>
      </c>
      <c r="DE15" s="177">
        <f>'Final metric_Gap&amp;Correction'!FM19</f>
        <v>95.995758726426061</v>
      </c>
      <c r="DF15" s="177">
        <f t="shared" si="56"/>
        <v>95.025755563072565</v>
      </c>
      <c r="DG15" s="177">
        <f t="shared" si="57"/>
        <v>101.02077921675631</v>
      </c>
      <c r="DH15" s="177">
        <f>'Final metric_Gap&amp;Correction'!FR19</f>
        <v>22.662881341773627</v>
      </c>
      <c r="DI15" s="177">
        <f t="shared" si="58"/>
        <v>22.434699844805692</v>
      </c>
      <c r="DJ15" s="177">
        <f>'Final metric_Gap&amp;Correction'!FS19</f>
        <v>78.354210478248049</v>
      </c>
      <c r="DK15" s="176">
        <f t="shared" si="59"/>
        <v>77.565300155194308</v>
      </c>
      <c r="DL15" s="223">
        <f t="shared" si="60"/>
        <v>101.01709182002168</v>
      </c>
      <c r="DM15" s="221"/>
      <c r="DN15" s="221"/>
    </row>
    <row r="16" spans="1:121" x14ac:dyDescent="0.15">
      <c r="A16" s="219" t="s">
        <v>25</v>
      </c>
      <c r="B16" s="222">
        <f>'Final metric_Gap&amp;Correction'!G20</f>
        <v>58.545661269595016</v>
      </c>
      <c r="C16" s="222">
        <f t="shared" si="0"/>
        <v>58.378807477241864</v>
      </c>
      <c r="D16" s="222">
        <f>'Final metric_Gap&amp;Correction'!H20</f>
        <v>41.740150996128619</v>
      </c>
      <c r="E16" s="222">
        <f t="shared" si="1"/>
        <v>41.621192522758129</v>
      </c>
      <c r="F16" s="222">
        <f t="shared" si="61"/>
        <v>100.28581226572364</v>
      </c>
      <c r="G16" s="222">
        <f>'Final metric_Gap&amp;Correction'!M20</f>
        <v>55.992862956723265</v>
      </c>
      <c r="H16" s="222">
        <f t="shared" si="2"/>
        <v>55.344394371771102</v>
      </c>
      <c r="I16" s="222">
        <f>'Final metric_Gap&amp;Correction'!N20</f>
        <v>45.178834000688781</v>
      </c>
      <c r="J16" s="222">
        <f t="shared" si="3"/>
        <v>44.655605628228898</v>
      </c>
      <c r="K16" s="222">
        <f t="shared" si="4"/>
        <v>101.17169695741205</v>
      </c>
      <c r="L16" s="223">
        <f>'Final metric_Gap&amp;Correction'!T20</f>
        <v>74.616005729122335</v>
      </c>
      <c r="M16" s="223">
        <f t="shared" si="5"/>
        <v>73.232718203900404</v>
      </c>
      <c r="N16" s="223">
        <f>'Final metric_Gap&amp;Correction'!U20</f>
        <v>27.2728870487894</v>
      </c>
      <c r="O16" s="223">
        <f t="shared" si="6"/>
        <v>26.767281796099589</v>
      </c>
      <c r="P16" s="223">
        <f t="shared" si="7"/>
        <v>101.88889277791174</v>
      </c>
      <c r="Q16" s="223">
        <f>'Final metric_Gap&amp;Correction'!Z20</f>
        <v>12.866513686071528</v>
      </c>
      <c r="R16" s="223">
        <f t="shared" si="8"/>
        <v>12.697203150064981</v>
      </c>
      <c r="S16" s="223">
        <f>'Final metric_Gap&amp;Correction'!AA20</f>
        <v>88.466933798429665</v>
      </c>
      <c r="T16" s="223">
        <f t="shared" si="9"/>
        <v>87.302796849935021</v>
      </c>
      <c r="U16" s="223">
        <f t="shared" si="10"/>
        <v>101.33344748450119</v>
      </c>
      <c r="V16" s="223">
        <f>'Final metric_Gap&amp;Correction'!AF20</f>
        <v>20.422882181475323</v>
      </c>
      <c r="W16" s="223">
        <f t="shared" si="11"/>
        <v>20.199566555686975</v>
      </c>
      <c r="X16" s="223">
        <f>'Final metric_Gap&amp;Correction'!AG20</f>
        <v>80.682664440887621</v>
      </c>
      <c r="Y16" s="223">
        <f t="shared" si="12"/>
        <v>79.800433444313029</v>
      </c>
      <c r="Z16" s="223">
        <f t="shared" si="13"/>
        <v>101.10554662236294</v>
      </c>
      <c r="AA16" s="223">
        <f>'Final metric_Gap&amp;Correction'!AN20</f>
        <v>35.181519172702828</v>
      </c>
      <c r="AB16" s="223">
        <f t="shared" si="14"/>
        <v>34.773789291130264</v>
      </c>
      <c r="AC16" s="223">
        <f>'Final metric_Gap&amp;Correction'!AO20</f>
        <v>65.991001538684145</v>
      </c>
      <c r="AD16" s="223">
        <f t="shared" si="15"/>
        <v>65.226210708869743</v>
      </c>
      <c r="AE16" s="223">
        <f t="shared" si="16"/>
        <v>101.17252071138697</v>
      </c>
      <c r="AF16" s="223">
        <f>'Final metric_Gap&amp;Correction'!AT20</f>
        <v>8.5049530558288637</v>
      </c>
      <c r="AG16" s="223">
        <f t="shared" si="17"/>
        <v>8.4061833251477278</v>
      </c>
      <c r="AH16" s="223">
        <f>'Final metric_Gap&amp;Correction'!AU20</f>
        <v>92.670012167516404</v>
      </c>
      <c r="AI16" s="223">
        <f t="shared" si="18"/>
        <v>91.593816674852263</v>
      </c>
      <c r="AJ16" s="223">
        <f t="shared" si="19"/>
        <v>101.17496522334527</v>
      </c>
      <c r="AK16" s="223">
        <f>'Final metric_Gap&amp;Correction'!BA20</f>
        <v>19.043104382666666</v>
      </c>
      <c r="AL16" s="223">
        <f t="shared" si="20"/>
        <v>18.844990972647519</v>
      </c>
      <c r="AM16" s="223">
        <f>'Final metric_Gap&amp;Correction'!BB20</f>
        <v>82.008174497257968</v>
      </c>
      <c r="AN16" s="223">
        <f t="shared" si="21"/>
        <v>81.155009027352477</v>
      </c>
      <c r="AO16" s="223">
        <f t="shared" si="22"/>
        <v>101.05127887992464</v>
      </c>
      <c r="AP16" s="223">
        <f>'Final metric_Gap&amp;Correction'!BG20</f>
        <v>1.0282824120692153</v>
      </c>
      <c r="AQ16" s="223">
        <f t="shared" si="23"/>
        <v>1.01632573675038</v>
      </c>
      <c r="AR16" s="223">
        <f>'Final metric_Gap&amp;Correction'!BH20</f>
        <v>100.14817852820627</v>
      </c>
      <c r="AS16" s="223">
        <f t="shared" si="24"/>
        <v>98.983674263249625</v>
      </c>
      <c r="AT16" s="223">
        <f t="shared" si="25"/>
        <v>101.17646094027549</v>
      </c>
      <c r="AU16" s="223">
        <f>'Final metric_Gap&amp;Correction'!BO20</f>
        <v>16.504456264579474</v>
      </c>
      <c r="AV16" s="223">
        <f t="shared" si="26"/>
        <v>16.285501557527894</v>
      </c>
      <c r="AW16" s="223">
        <f>'Final metric_Gap&amp;Correction'!BP20</f>
        <v>84.840020024825122</v>
      </c>
      <c r="AX16" s="223">
        <f t="shared" si="27"/>
        <v>83.714498442472106</v>
      </c>
      <c r="AY16" s="223">
        <f t="shared" si="28"/>
        <v>101.3444762894046</v>
      </c>
      <c r="AZ16" s="223">
        <f>'Final metric_Gap&amp;Correction'!BU20</f>
        <v>0.70670500981747353</v>
      </c>
      <c r="BA16" s="223">
        <f t="shared" si="29"/>
        <v>0.69727152758691857</v>
      </c>
      <c r="BB16" s="223">
        <f>'Final metric_Gap&amp;Correction'!BV20</f>
        <v>100.64620871996034</v>
      </c>
      <c r="BC16" s="223">
        <f t="shared" si="30"/>
        <v>99.302728472413079</v>
      </c>
      <c r="BD16" s="223">
        <f t="shared" si="31"/>
        <v>101.35291372977781</v>
      </c>
      <c r="BE16" s="223">
        <f>'Final metric_Gap&amp;Correction'!CB20</f>
        <v>66.956290668792235</v>
      </c>
      <c r="BF16" s="223">
        <f t="shared" si="32"/>
        <v>66.126898400012536</v>
      </c>
      <c r="BG16" s="223">
        <f>'Final metric_Gap&amp;Correction'!CC20</f>
        <v>34.29795274628912</v>
      </c>
      <c r="BH16" s="223">
        <f t="shared" si="33"/>
        <v>33.873101599987457</v>
      </c>
      <c r="BI16" s="223">
        <f t="shared" si="34"/>
        <v>101.25424341508136</v>
      </c>
      <c r="BJ16" s="223">
        <v>100</v>
      </c>
      <c r="BK16" s="223">
        <v>100</v>
      </c>
      <c r="BL16" s="223">
        <f>'Final metric_Gap&amp;Correction'!CP20</f>
        <v>19.383481802916759</v>
      </c>
      <c r="BM16" s="223">
        <f t="shared" si="62"/>
        <v>19.134666062853473</v>
      </c>
      <c r="BN16" s="223">
        <f>'Final metric_Gap&amp;Correction'!CQ20</f>
        <v>81.916858319278091</v>
      </c>
      <c r="BO16" s="223">
        <f t="shared" si="35"/>
        <v>80.865333937146517</v>
      </c>
      <c r="BP16" s="223">
        <f t="shared" si="36"/>
        <v>101.30034012219485</v>
      </c>
      <c r="BQ16" s="224">
        <f>'Final metric_Gap&amp;Correction'!CV20</f>
        <v>13.959852860245247</v>
      </c>
      <c r="BR16" s="224">
        <f t="shared" si="37"/>
        <v>13.76482846681284</v>
      </c>
      <c r="BS16" s="223">
        <f>'Final metric_Gap&amp;Correction'!CW20</f>
        <v>87.456978405778969</v>
      </c>
      <c r="BT16" s="223">
        <f t="shared" si="38"/>
        <v>86.235171533187156</v>
      </c>
      <c r="BU16" s="223">
        <f t="shared" si="39"/>
        <v>101.41683126602422</v>
      </c>
      <c r="BV16" s="223">
        <v>100</v>
      </c>
      <c r="BW16" s="223">
        <v>100</v>
      </c>
      <c r="BX16" s="221">
        <v>100</v>
      </c>
      <c r="BY16" s="221">
        <v>100</v>
      </c>
      <c r="BZ16" s="221">
        <v>100</v>
      </c>
      <c r="CA16" s="221">
        <v>100</v>
      </c>
      <c r="CB16" s="221">
        <v>100</v>
      </c>
      <c r="CC16" s="221">
        <v>100</v>
      </c>
      <c r="CD16" s="223">
        <f>'Final metric_Gap&amp;Correction'!EF20</f>
        <v>40.238778829666316</v>
      </c>
      <c r="CE16" s="223">
        <f t="shared" si="40"/>
        <v>39.815541402717699</v>
      </c>
      <c r="CF16" s="222">
        <f>'Final metric_Gap&amp;Correction'!EG20</f>
        <v>60.824216704333196</v>
      </c>
      <c r="CG16" s="220">
        <f t="shared" si="41"/>
        <v>60.184458597282301</v>
      </c>
      <c r="CH16" s="222">
        <f t="shared" si="42"/>
        <v>101.06299553399951</v>
      </c>
      <c r="CI16" s="222">
        <f>'Final metric_Gap&amp;Correction'!EL20</f>
        <v>101.02372305981829</v>
      </c>
      <c r="CJ16" s="222">
        <f t="shared" si="43"/>
        <v>100</v>
      </c>
      <c r="CK16" s="222">
        <f>'Final metric_Gap&amp;Correction'!EM20</f>
        <v>0</v>
      </c>
      <c r="CL16" s="222">
        <f t="shared" si="44"/>
        <v>0</v>
      </c>
      <c r="CM16" s="222">
        <f t="shared" si="45"/>
        <v>101.02372305981829</v>
      </c>
      <c r="CN16" s="222">
        <f>'Final metric_Gap&amp;Correction'!ER20</f>
        <v>1.4858322404083295</v>
      </c>
      <c r="CO16" s="222">
        <f t="shared" si="46"/>
        <v>1.4705934135413983</v>
      </c>
      <c r="CP16" s="222">
        <f>'Final metric_Gap&amp;Correction'!ES20</f>
        <v>99.550404337738314</v>
      </c>
      <c r="CQ16" s="222">
        <f t="shared" si="47"/>
        <v>98.529406586458606</v>
      </c>
      <c r="CR16" s="222">
        <f t="shared" si="48"/>
        <v>101.03623657814664</v>
      </c>
      <c r="CS16" s="222">
        <f>'Final metric_Gap&amp;Correction'!EY20</f>
        <v>93.75264803618596</v>
      </c>
      <c r="CT16" s="222">
        <f t="shared" si="49"/>
        <v>92.76142791341772</v>
      </c>
      <c r="CU16" s="177">
        <f>'Final metric_Gap&amp;Correction'!EZ20</f>
        <v>7.3159212442410544</v>
      </c>
      <c r="CV16" s="177">
        <f t="shared" si="50"/>
        <v>7.2385720865822716</v>
      </c>
      <c r="CW16" s="177">
        <f t="shared" si="51"/>
        <v>101.06856928042701</v>
      </c>
      <c r="CX16" s="177">
        <f>'Final metric_Gap&amp;Correction'!FE20</f>
        <v>21.436090243593437</v>
      </c>
      <c r="CY16" s="177">
        <f t="shared" si="52"/>
        <v>21.153257021584654</v>
      </c>
      <c r="CZ16" s="177">
        <f>'Final metric_Gap&amp;Correction'!FF20</f>
        <v>79.900976770342908</v>
      </c>
      <c r="DA16" s="177">
        <f t="shared" si="53"/>
        <v>78.846742978415335</v>
      </c>
      <c r="DB16" s="177">
        <f t="shared" si="54"/>
        <v>101.33706701393635</v>
      </c>
      <c r="DC16" s="177">
        <f>'Final metric_Gap&amp;Correction'!FL20</f>
        <v>23.806162715676599</v>
      </c>
      <c r="DD16" s="177">
        <f t="shared" si="55"/>
        <v>23.566292918907767</v>
      </c>
      <c r="DE16" s="177">
        <f>'Final metric_Gap&amp;Correction'!FM20</f>
        <v>77.211688490680856</v>
      </c>
      <c r="DF16" s="177">
        <f t="shared" si="56"/>
        <v>76.433707081092237</v>
      </c>
      <c r="DG16" s="177">
        <f t="shared" si="57"/>
        <v>101.01785120635745</v>
      </c>
      <c r="DH16" s="177">
        <f>'Final metric_Gap&amp;Correction'!FR20</f>
        <v>15.129050339625232</v>
      </c>
      <c r="DI16" s="177">
        <f t="shared" si="58"/>
        <v>14.976723111047036</v>
      </c>
      <c r="DJ16" s="177">
        <f>'Final metric_Gap&amp;Correction'!FS20</f>
        <v>85.888042835221796</v>
      </c>
      <c r="DK16" s="176">
        <f t="shared" si="59"/>
        <v>85.023276888952964</v>
      </c>
      <c r="DL16" s="223">
        <f t="shared" si="60"/>
        <v>101.01709317484703</v>
      </c>
      <c r="DM16" s="221"/>
      <c r="DN16" s="221"/>
    </row>
    <row r="17" spans="1:118" x14ac:dyDescent="0.15">
      <c r="A17" s="219" t="s">
        <v>26</v>
      </c>
      <c r="B17" s="222">
        <f>'Final metric_Gap&amp;Correction'!G21</f>
        <v>64.544953891232382</v>
      </c>
      <c r="C17" s="222">
        <f t="shared" si="0"/>
        <v>64.487986373380693</v>
      </c>
      <c r="D17" s="222">
        <f>'Final metric_Gap&amp;Correction'!H21</f>
        <v>35.543384295545309</v>
      </c>
      <c r="E17" s="222">
        <f t="shared" si="1"/>
        <v>35.512013626619307</v>
      </c>
      <c r="F17" s="222">
        <f t="shared" si="61"/>
        <v>100.08833818677769</v>
      </c>
      <c r="G17" s="222">
        <f>'Final metric_Gap&amp;Correction'!M21</f>
        <v>61.554910974192218</v>
      </c>
      <c r="H17" s="222">
        <f t="shared" si="2"/>
        <v>60.896675977535018</v>
      </c>
      <c r="I17" s="222">
        <f>'Final metric_Gap&amp;Correction'!N21</f>
        <v>39.525993666481476</v>
      </c>
      <c r="J17" s="222">
        <f t="shared" si="3"/>
        <v>39.103324022464982</v>
      </c>
      <c r="K17" s="222">
        <f t="shared" si="4"/>
        <v>101.08090464067369</v>
      </c>
      <c r="L17" s="223">
        <f>'Final metric_Gap&amp;Correction'!T21</f>
        <v>64.218754304778003</v>
      </c>
      <c r="M17" s="223">
        <f t="shared" si="5"/>
        <v>63.060830210738416</v>
      </c>
      <c r="N17" s="223">
        <f>'Final metric_Gap&amp;Correction'!U21</f>
        <v>37.617447486682721</v>
      </c>
      <c r="O17" s="223">
        <f t="shared" si="6"/>
        <v>36.939169789261584</v>
      </c>
      <c r="P17" s="223">
        <f t="shared" si="7"/>
        <v>101.83620179146072</v>
      </c>
      <c r="Q17" s="223">
        <f>'Final metric_Gap&amp;Correction'!Z21</f>
        <v>5.0564475757475185</v>
      </c>
      <c r="R17" s="223">
        <f t="shared" si="8"/>
        <v>4.9887492098460715</v>
      </c>
      <c r="S17" s="223">
        <f>'Final metric_Gap&amp;Correction'!AA21</f>
        <v>96.300573253598515</v>
      </c>
      <c r="T17" s="223">
        <f t="shared" si="9"/>
        <v>95.011250790153937</v>
      </c>
      <c r="U17" s="223">
        <f t="shared" si="10"/>
        <v>101.35702082934603</v>
      </c>
      <c r="V17" s="223">
        <f>'Final metric_Gap&amp;Correction'!AF21</f>
        <v>11.8262754717821</v>
      </c>
      <c r="W17" s="223">
        <f t="shared" si="11"/>
        <v>11.696620436025231</v>
      </c>
      <c r="X17" s="223">
        <f>'Final metric_Gap&amp;Correction'!AG21</f>
        <v>89.282207414073852</v>
      </c>
      <c r="Y17" s="223">
        <f t="shared" si="12"/>
        <v>88.303379563974772</v>
      </c>
      <c r="Z17" s="223">
        <f t="shared" si="13"/>
        <v>101.10848288585595</v>
      </c>
      <c r="AA17" s="223">
        <f>'Final metric_Gap&amp;Correction'!AN21</f>
        <v>28.035828920073278</v>
      </c>
      <c r="AB17" s="223">
        <f t="shared" si="14"/>
        <v>27.697202016995181</v>
      </c>
      <c r="AC17" s="223">
        <f>'Final metric_Gap&amp;Correction'!AO21</f>
        <v>73.18677436985584</v>
      </c>
      <c r="AD17" s="223">
        <f t="shared" si="15"/>
        <v>72.302797983004822</v>
      </c>
      <c r="AE17" s="223">
        <f t="shared" si="16"/>
        <v>101.22260328992911</v>
      </c>
      <c r="AF17" s="223">
        <f>'Final metric_Gap&amp;Correction'!AT21</f>
        <v>5.4502057234372794</v>
      </c>
      <c r="AG17" s="223">
        <f t="shared" si="17"/>
        <v>5.3875756317380006</v>
      </c>
      <c r="AH17" s="223">
        <f>'Final metric_Gap&amp;Correction'!AU21</f>
        <v>95.712285459615956</v>
      </c>
      <c r="AI17" s="223">
        <f t="shared" si="18"/>
        <v>94.612424368261998</v>
      </c>
      <c r="AJ17" s="223">
        <f t="shared" si="19"/>
        <v>101.16249118305323</v>
      </c>
      <c r="AK17" s="223">
        <f>'Final metric_Gap&amp;Correction'!BA21</f>
        <v>21.892824864861719</v>
      </c>
      <c r="AL17" s="223">
        <f t="shared" si="20"/>
        <v>21.668486494393342</v>
      </c>
      <c r="AM17" s="223">
        <f>'Final metric_Gap&amp;Correction'!BB21</f>
        <v>79.142496040114366</v>
      </c>
      <c r="AN17" s="223">
        <f t="shared" si="21"/>
        <v>78.331513505606651</v>
      </c>
      <c r="AO17" s="223">
        <f t="shared" si="22"/>
        <v>101.03532090497609</v>
      </c>
      <c r="AP17" s="223">
        <f>'Final metric_Gap&amp;Correction'!BG21</f>
        <v>3.4022533750402899</v>
      </c>
      <c r="AQ17" s="223">
        <f t="shared" si="23"/>
        <v>3.3659862191820302</v>
      </c>
      <c r="AR17" s="223">
        <f>'Final metric_Gap&amp;Correction'!BH21</f>
        <v>97.67520664697588</v>
      </c>
      <c r="AS17" s="223">
        <f t="shared" si="24"/>
        <v>96.63401378081798</v>
      </c>
      <c r="AT17" s="223">
        <f t="shared" si="25"/>
        <v>101.07746002201617</v>
      </c>
      <c r="AU17" s="223">
        <f>'Final metric_Gap&amp;Correction'!BO21</f>
        <v>79.006895942831122</v>
      </c>
      <c r="AV17" s="223">
        <f t="shared" si="26"/>
        <v>78.166402936662649</v>
      </c>
      <c r="AW17" s="223">
        <f>'Final metric_Gap&amp;Correction'!BP21</f>
        <v>22.06836526222844</v>
      </c>
      <c r="AX17" s="223">
        <f t="shared" si="27"/>
        <v>21.833597063337347</v>
      </c>
      <c r="AY17" s="223">
        <f t="shared" si="28"/>
        <v>101.07526120505956</v>
      </c>
      <c r="AZ17" s="223">
        <f>'Final metric_Gap&amp;Correction'!BU21</f>
        <v>3.4516709682088851</v>
      </c>
      <c r="BA17" s="223">
        <f t="shared" si="29"/>
        <v>3.4056964673418495</v>
      </c>
      <c r="BB17" s="223">
        <f>'Final metric_Gap&amp;Correction'!BV21</f>
        <v>97.898258519280603</v>
      </c>
      <c r="BC17" s="223">
        <f t="shared" si="30"/>
        <v>96.594303532658145</v>
      </c>
      <c r="BD17" s="223">
        <f t="shared" si="31"/>
        <v>101.34992948748949</v>
      </c>
      <c r="BE17" s="223">
        <f>'Final metric_Gap&amp;Correction'!CB21</f>
        <v>73.896589661824635</v>
      </c>
      <c r="BF17" s="223">
        <f t="shared" si="32"/>
        <v>72.737681194396103</v>
      </c>
      <c r="BG17" s="223">
        <f>'Final metric_Gap&amp;Correction'!CC21</f>
        <v>27.69668145762618</v>
      </c>
      <c r="BH17" s="223">
        <f t="shared" si="33"/>
        <v>27.262318805603886</v>
      </c>
      <c r="BI17" s="223">
        <f t="shared" si="34"/>
        <v>101.59327111945082</v>
      </c>
      <c r="BJ17" s="223">
        <v>100</v>
      </c>
      <c r="BK17" s="223">
        <v>100</v>
      </c>
      <c r="BL17" s="223">
        <f>'Final metric_Gap&amp;Correction'!CP21</f>
        <v>43.639891898134088</v>
      </c>
      <c r="BM17" s="223">
        <f t="shared" si="62"/>
        <v>42.8416998182824</v>
      </c>
      <c r="BN17" s="223">
        <f>'Final metric_Gap&amp;Correction'!CQ21</f>
        <v>58.223227640159919</v>
      </c>
      <c r="BO17" s="223">
        <f t="shared" si="35"/>
        <v>57.1583001817176</v>
      </c>
      <c r="BP17" s="223">
        <f t="shared" si="36"/>
        <v>101.863119538294</v>
      </c>
      <c r="BQ17" s="224">
        <f>'Final metric_Gap&amp;Correction'!CV21</f>
        <v>6.4305559075446332</v>
      </c>
      <c r="BR17" s="224">
        <f t="shared" si="37"/>
        <v>6.334243006661203</v>
      </c>
      <c r="BS17" s="223">
        <f>'Final metric_Gap&amp;Correction'!CW21</f>
        <v>95.089955711320428</v>
      </c>
      <c r="BT17" s="223">
        <f t="shared" si="38"/>
        <v>93.665756993338803</v>
      </c>
      <c r="BU17" s="223">
        <f t="shared" si="39"/>
        <v>101.52051161886506</v>
      </c>
      <c r="BV17" s="223">
        <v>100</v>
      </c>
      <c r="BW17" s="223">
        <v>100</v>
      </c>
      <c r="BX17" s="221">
        <v>100</v>
      </c>
      <c r="BY17" s="221">
        <v>100</v>
      </c>
      <c r="BZ17" s="221">
        <v>100</v>
      </c>
      <c r="CA17" s="221">
        <v>100</v>
      </c>
      <c r="CB17" s="221">
        <v>100</v>
      </c>
      <c r="CC17" s="221">
        <v>100</v>
      </c>
      <c r="CD17" s="223">
        <f>'Final metric_Gap&amp;Correction'!EF21</f>
        <v>38.034075301071255</v>
      </c>
      <c r="CE17" s="223">
        <f t="shared" si="40"/>
        <v>37.644176292896823</v>
      </c>
      <c r="CF17" s="222">
        <f>'Final metric_Gap&amp;Correction'!EG21</f>
        <v>63.001673243778704</v>
      </c>
      <c r="CG17" s="220">
        <f t="shared" si="41"/>
        <v>62.355823707103184</v>
      </c>
      <c r="CH17" s="222">
        <f t="shared" si="42"/>
        <v>101.03574854484995</v>
      </c>
      <c r="CI17" s="222">
        <f>'Final metric_Gap&amp;Correction'!EL21</f>
        <v>98.529008900180642</v>
      </c>
      <c r="CJ17" s="222">
        <f t="shared" si="43"/>
        <v>97.531712811492383</v>
      </c>
      <c r="CK17" s="222">
        <f>'Final metric_Gap&amp;Correction'!EM21</f>
        <v>2.4935262936960543</v>
      </c>
      <c r="CL17" s="222">
        <f t="shared" si="44"/>
        <v>2.4682871885076141</v>
      </c>
      <c r="CM17" s="222">
        <f t="shared" si="45"/>
        <v>101.02253519387669</v>
      </c>
      <c r="CN17" s="222">
        <f>'Final metric_Gap&amp;Correction'!ER21</f>
        <v>3.6405610145620435</v>
      </c>
      <c r="CO17" s="222">
        <f t="shared" si="46"/>
        <v>3.6024962805823417</v>
      </c>
      <c r="CP17" s="222">
        <f>'Final metric_Gap&amp;Correction'!ES21</f>
        <v>97.416060034150021</v>
      </c>
      <c r="CQ17" s="222">
        <f t="shared" si="47"/>
        <v>96.397503719417671</v>
      </c>
      <c r="CR17" s="222">
        <f t="shared" si="48"/>
        <v>101.05662104871206</v>
      </c>
      <c r="CS17" s="222">
        <f>'Final metric_Gap&amp;Correction'!EY21</f>
        <v>85.461515247663712</v>
      </c>
      <c r="CT17" s="222">
        <f t="shared" si="49"/>
        <v>84.482450083855738</v>
      </c>
      <c r="CU17" s="177">
        <f>'Final metric_Gap&amp;Correction'!EZ21</f>
        <v>15.697382443911486</v>
      </c>
      <c r="CV17" s="177">
        <f t="shared" si="50"/>
        <v>15.517549916144263</v>
      </c>
      <c r="CW17" s="177">
        <f t="shared" si="51"/>
        <v>101.15889769157519</v>
      </c>
      <c r="CX17" s="177">
        <f>'Final metric_Gap&amp;Correction'!FE21</f>
        <v>22.244395803139028</v>
      </c>
      <c r="CY17" s="177">
        <f t="shared" si="52"/>
        <v>21.975735343023235</v>
      </c>
      <c r="CZ17" s="177">
        <f>'Final metric_Gap&amp;Correction'!FF21</f>
        <v>78.978136484960643</v>
      </c>
      <c r="DA17" s="177">
        <f t="shared" si="53"/>
        <v>78.024264656976754</v>
      </c>
      <c r="DB17" s="177">
        <f t="shared" si="54"/>
        <v>101.22253228809967</v>
      </c>
      <c r="DC17" s="177">
        <f>'Final metric_Gap&amp;Correction'!FL21</f>
        <v>12.710849171977207</v>
      </c>
      <c r="DD17" s="177">
        <f t="shared" si="55"/>
        <v>12.583230406379892</v>
      </c>
      <c r="DE17" s="177">
        <f>'Final metric_Gap&amp;Correction'!FM21</f>
        <v>88.303347989449733</v>
      </c>
      <c r="DF17" s="177">
        <f t="shared" si="56"/>
        <v>87.416769593620117</v>
      </c>
      <c r="DG17" s="177">
        <f t="shared" si="57"/>
        <v>101.01419716142694</v>
      </c>
      <c r="DH17" s="177">
        <f>'Final metric_Gap&amp;Correction'!FR21</f>
        <v>4.3085581894173473</v>
      </c>
      <c r="DI17" s="177">
        <f t="shared" si="58"/>
        <v>4.264939978572043</v>
      </c>
      <c r="DJ17" s="177">
        <f>'Final metric_Gap&amp;Correction'!FS21</f>
        <v>96.714157512666404</v>
      </c>
      <c r="DK17" s="176">
        <f t="shared" si="59"/>
        <v>95.735060021427955</v>
      </c>
      <c r="DL17" s="223">
        <f t="shared" si="60"/>
        <v>101.02271570208376</v>
      </c>
      <c r="DM17" s="221"/>
      <c r="DN17" s="221"/>
    </row>
    <row r="18" spans="1:118" x14ac:dyDescent="0.15">
      <c r="A18" s="219" t="s">
        <v>27</v>
      </c>
      <c r="B18" s="222">
        <f>'Final metric_Gap&amp;Correction'!G22</f>
        <v>70.441727618069407</v>
      </c>
      <c r="C18" s="222">
        <f t="shared" si="0"/>
        <v>70.384359564582269</v>
      </c>
      <c r="D18" s="222">
        <f>'Final metric_Gap&amp;Correction'!H22</f>
        <v>29.639779202255504</v>
      </c>
      <c r="E18" s="222">
        <f t="shared" si="1"/>
        <v>29.615640435417738</v>
      </c>
      <c r="F18" s="222">
        <f t="shared" si="61"/>
        <v>100.0815068203249</v>
      </c>
      <c r="G18" s="222">
        <f>'Final metric_Gap&amp;Correction'!M22</f>
        <v>0</v>
      </c>
      <c r="H18" s="222">
        <f t="shared" si="2"/>
        <v>0</v>
      </c>
      <c r="I18" s="222">
        <f>'Final metric_Gap&amp;Correction'!N22</f>
        <v>101.03987674215105</v>
      </c>
      <c r="J18" s="222">
        <f t="shared" si="3"/>
        <v>100</v>
      </c>
      <c r="K18" s="222">
        <f t="shared" si="4"/>
        <v>101.03987674215105</v>
      </c>
      <c r="L18" s="223">
        <f>'Final metric_Gap&amp;Correction'!T22</f>
        <v>82.254723847348686</v>
      </c>
      <c r="M18" s="223">
        <f t="shared" si="5"/>
        <v>80.366141360605852</v>
      </c>
      <c r="N18" s="223">
        <f>'Final metric_Gap&amp;Correction'!U22</f>
        <v>20.095248982961408</v>
      </c>
      <c r="O18" s="223">
        <f t="shared" si="6"/>
        <v>19.633858639394155</v>
      </c>
      <c r="P18" s="223">
        <f t="shared" si="7"/>
        <v>102.34997283031009</v>
      </c>
      <c r="Q18" s="223">
        <f>'Final metric_Gap&amp;Correction'!Z22</f>
        <v>5.7333417946497613</v>
      </c>
      <c r="R18" s="223">
        <f t="shared" si="8"/>
        <v>5.6635434885134872</v>
      </c>
      <c r="S18" s="223">
        <f>'Final metric_Gap&amp;Correction'!AA22</f>
        <v>95.499072263401274</v>
      </c>
      <c r="T18" s="223">
        <f t="shared" si="9"/>
        <v>94.336456511486517</v>
      </c>
      <c r="U18" s="223">
        <f t="shared" si="10"/>
        <v>101.23241405805103</v>
      </c>
      <c r="V18" s="223">
        <f>'Final metric_Gap&amp;Correction'!AF22</f>
        <v>18.187753907884435</v>
      </c>
      <c r="W18" s="223">
        <f t="shared" si="11"/>
        <v>17.997454630344624</v>
      </c>
      <c r="X18" s="223">
        <f>'Final metric_Gap&amp;Correction'!AG22</f>
        <v>82.869613822433124</v>
      </c>
      <c r="Y18" s="223">
        <f t="shared" si="12"/>
        <v>82.002545369655365</v>
      </c>
      <c r="Z18" s="223">
        <f t="shared" si="13"/>
        <v>101.05736773031757</v>
      </c>
      <c r="AA18" s="223">
        <f>'Final metric_Gap&amp;Correction'!AN22</f>
        <v>16.348339049540993</v>
      </c>
      <c r="AB18" s="223">
        <f t="shared" si="14"/>
        <v>16.117539783208979</v>
      </c>
      <c r="AC18" s="223">
        <f>'Final metric_Gap&amp;Correction'!AO22</f>
        <v>85.08363673234885</v>
      </c>
      <c r="AD18" s="223">
        <f t="shared" si="15"/>
        <v>83.882460216791017</v>
      </c>
      <c r="AE18" s="223">
        <f t="shared" si="16"/>
        <v>101.43197578188985</v>
      </c>
      <c r="AF18" s="223">
        <f>'Final metric_Gap&amp;Correction'!AT22</f>
        <v>8.9646878527142242</v>
      </c>
      <c r="AG18" s="223">
        <f t="shared" si="17"/>
        <v>8.8444152798624867</v>
      </c>
      <c r="AH18" s="223">
        <f>'Final metric_Gap&amp;Correction'!AU22</f>
        <v>92.395182404911296</v>
      </c>
      <c r="AI18" s="223">
        <f t="shared" si="18"/>
        <v>91.155584720137512</v>
      </c>
      <c r="AJ18" s="223">
        <f t="shared" si="19"/>
        <v>101.35987025762552</v>
      </c>
      <c r="AK18" s="223">
        <f>'Final metric_Gap&amp;Correction'!BA22</f>
        <v>29.555498089481798</v>
      </c>
      <c r="AL18" s="223">
        <f t="shared" si="20"/>
        <v>29.238341560477039</v>
      </c>
      <c r="AM18" s="223">
        <f>'Final metric_Gap&amp;Correction'!BB22</f>
        <v>71.529230086186942</v>
      </c>
      <c r="AN18" s="223">
        <f t="shared" si="21"/>
        <v>70.761658439522961</v>
      </c>
      <c r="AO18" s="223">
        <f t="shared" si="22"/>
        <v>101.08472817566874</v>
      </c>
      <c r="AP18" s="223">
        <f>'Final metric_Gap&amp;Correction'!BG22</f>
        <v>3.7343866560971333</v>
      </c>
      <c r="AQ18" s="223">
        <f t="shared" si="23"/>
        <v>3.6892061607612958</v>
      </c>
      <c r="AR18" s="223">
        <f>'Final metric_Gap&amp;Correction'!BH22</f>
        <v>97.490280477346943</v>
      </c>
      <c r="AS18" s="223">
        <f t="shared" si="24"/>
        <v>96.310793839238713</v>
      </c>
      <c r="AT18" s="223">
        <f t="shared" si="25"/>
        <v>101.22466713344407</v>
      </c>
      <c r="AU18" s="223">
        <f>'Final metric_Gap&amp;Correction'!BO22</f>
        <v>72.60976027821917</v>
      </c>
      <c r="AV18" s="223">
        <f t="shared" si="26"/>
        <v>71.725681706361172</v>
      </c>
      <c r="AW18" s="223">
        <f>'Final metric_Gap&amp;Correction'!BP22</f>
        <v>28.622822739224059</v>
      </c>
      <c r="AX18" s="223">
        <f t="shared" si="27"/>
        <v>28.274318293638821</v>
      </c>
      <c r="AY18" s="223">
        <f t="shared" si="28"/>
        <v>101.23258301744323</v>
      </c>
      <c r="AZ18" s="223">
        <f>'Final metric_Gap&amp;Correction'!BU22</f>
        <v>17.939911739443712</v>
      </c>
      <c r="BA18" s="223">
        <f t="shared" si="29"/>
        <v>17.691755713979205</v>
      </c>
      <c r="BB18" s="223">
        <f>'Final metric_Gap&amp;Correction'!BV22</f>
        <v>83.462753035474165</v>
      </c>
      <c r="BC18" s="223">
        <f t="shared" si="30"/>
        <v>82.308244286020795</v>
      </c>
      <c r="BD18" s="223">
        <f t="shared" si="31"/>
        <v>101.40266477491788</v>
      </c>
      <c r="BE18" s="223">
        <f>'Final metric_Gap&amp;Correction'!CB22</f>
        <v>72.695520580375543</v>
      </c>
      <c r="BF18" s="223">
        <f t="shared" si="32"/>
        <v>71.499917965635206</v>
      </c>
      <c r="BG18" s="223">
        <f>'Final metric_Gap&amp;Correction'!CC22</f>
        <v>28.976652827312808</v>
      </c>
      <c r="BH18" s="223">
        <f t="shared" si="33"/>
        <v>28.500082034364794</v>
      </c>
      <c r="BI18" s="223">
        <f t="shared" si="34"/>
        <v>101.67217340768835</v>
      </c>
      <c r="BJ18" s="223">
        <v>100</v>
      </c>
      <c r="BK18" s="223">
        <v>100</v>
      </c>
      <c r="BL18" s="223">
        <f>'Final metric_Gap&amp;Correction'!CP22</f>
        <v>21.175741174432783</v>
      </c>
      <c r="BM18" s="223">
        <f t="shared" si="62"/>
        <v>20.876054975128888</v>
      </c>
      <c r="BN18" s="223">
        <f>'Final metric_Gap&amp;Correction'!CQ22</f>
        <v>80.259808787765209</v>
      </c>
      <c r="BO18" s="223">
        <f t="shared" si="35"/>
        <v>79.123945024871105</v>
      </c>
      <c r="BP18" s="223">
        <f t="shared" si="36"/>
        <v>101.435549962198</v>
      </c>
      <c r="BQ18" s="224">
        <f>'Final metric_Gap&amp;Correction'!CV22</f>
        <v>8.8794354228826187</v>
      </c>
      <c r="BR18" s="224">
        <f t="shared" si="37"/>
        <v>8.7427235723246142</v>
      </c>
      <c r="BS18" s="223">
        <f>'Final metric_Gap&amp;Correction'!CW22</f>
        <v>92.684286104248486</v>
      </c>
      <c r="BT18" s="223">
        <f t="shared" si="38"/>
        <v>91.257276427675379</v>
      </c>
      <c r="BU18" s="223">
        <f t="shared" si="39"/>
        <v>101.56372152713111</v>
      </c>
      <c r="BV18" s="223">
        <v>100</v>
      </c>
      <c r="BW18" s="223">
        <v>100</v>
      </c>
      <c r="BX18" s="221">
        <v>100</v>
      </c>
      <c r="BY18" s="221">
        <v>100</v>
      </c>
      <c r="BZ18" s="221">
        <v>100</v>
      </c>
      <c r="CA18" s="221">
        <v>100</v>
      </c>
      <c r="CB18" s="221">
        <v>100</v>
      </c>
      <c r="CC18" s="221">
        <v>100</v>
      </c>
      <c r="CD18" s="223">
        <f>'Final metric_Gap&amp;Correction'!EF22</f>
        <v>26.504911858814342</v>
      </c>
      <c r="CE18" s="223">
        <f t="shared" si="40"/>
        <v>26.182366009967438</v>
      </c>
      <c r="CF18" s="222">
        <f>'Final metric_Gap&amp;Correction'!EG22</f>
        <v>74.727008314954944</v>
      </c>
      <c r="CG18" s="220">
        <f t="shared" si="41"/>
        <v>73.817633990032562</v>
      </c>
      <c r="CH18" s="222">
        <f t="shared" si="42"/>
        <v>101.23192017376928</v>
      </c>
      <c r="CI18" s="222">
        <f>'Final metric_Gap&amp;Correction'!EL22</f>
        <v>57.587644149709512</v>
      </c>
      <c r="CJ18" s="222">
        <f t="shared" si="43"/>
        <v>56.977338066943283</v>
      </c>
      <c r="CK18" s="222">
        <f>'Final metric_Gap&amp;Correction'!EM22</f>
        <v>43.483494136970648</v>
      </c>
      <c r="CL18" s="222">
        <f t="shared" si="44"/>
        <v>43.022661933056703</v>
      </c>
      <c r="CM18" s="222">
        <f t="shared" si="45"/>
        <v>101.07113828668017</v>
      </c>
      <c r="CN18" s="222">
        <f>'Final metric_Gap&amp;Correction'!ER22</f>
        <v>13.308470353295077</v>
      </c>
      <c r="CO18" s="222">
        <f t="shared" si="46"/>
        <v>13.161418744667571</v>
      </c>
      <c r="CP18" s="222">
        <f>'Final metric_Gap&amp;Correction'!ES22</f>
        <v>87.808822633732504</v>
      </c>
      <c r="CQ18" s="222">
        <f t="shared" si="47"/>
        <v>86.838581255332429</v>
      </c>
      <c r="CR18" s="222">
        <f t="shared" si="48"/>
        <v>101.11729298702758</v>
      </c>
      <c r="CS18" s="222">
        <f>'Final metric_Gap&amp;Correction'!EY22</f>
        <v>78.877893793701944</v>
      </c>
      <c r="CT18" s="222">
        <f t="shared" si="49"/>
        <v>77.904431815869586</v>
      </c>
      <c r="CU18" s="177">
        <f>'Final metric_Gap&amp;Correction'!EZ22</f>
        <v>22.371665384308848</v>
      </c>
      <c r="CV18" s="177">
        <f t="shared" si="50"/>
        <v>22.095568184130414</v>
      </c>
      <c r="CW18" s="177">
        <f t="shared" si="51"/>
        <v>101.2495591780108</v>
      </c>
      <c r="CX18" s="177">
        <f>'Final metric_Gap&amp;Correction'!FE22</f>
        <v>20.031562976929607</v>
      </c>
      <c r="CY18" s="177">
        <f t="shared" si="52"/>
        <v>19.779764009325369</v>
      </c>
      <c r="CZ18" s="177">
        <f>'Final metric_Gap&amp;Correction'!FF22</f>
        <v>81.241450025073476</v>
      </c>
      <c r="DA18" s="177">
        <f t="shared" si="53"/>
        <v>80.220235990674624</v>
      </c>
      <c r="DB18" s="177">
        <f t="shared" si="54"/>
        <v>101.27301300200308</v>
      </c>
      <c r="DC18" s="177">
        <f>'Final metric_Gap&amp;Correction'!FL22</f>
        <v>3.8196239603491757</v>
      </c>
      <c r="DD18" s="177">
        <f t="shared" si="55"/>
        <v>3.7802790111928513</v>
      </c>
      <c r="DE18" s="177">
        <f>'Final metric_Gap&amp;Correction'!FM22</f>
        <v>97.221170886799143</v>
      </c>
      <c r="DF18" s="177">
        <f t="shared" si="56"/>
        <v>96.21972098880714</v>
      </c>
      <c r="DG18" s="177">
        <f t="shared" si="57"/>
        <v>101.04079484714832</v>
      </c>
      <c r="DH18" s="177">
        <f>'Final metric_Gap&amp;Correction'!FR22</f>
        <v>14.938336883805896</v>
      </c>
      <c r="DI18" s="177">
        <f t="shared" si="58"/>
        <v>14.780731716919329</v>
      </c>
      <c r="DJ18" s="177">
        <f>'Final metric_Gap&amp;Correction'!FS22</f>
        <v>86.127951104536109</v>
      </c>
      <c r="DK18" s="176">
        <f t="shared" si="59"/>
        <v>85.21926828308068</v>
      </c>
      <c r="DL18" s="223">
        <f t="shared" si="60"/>
        <v>101.066287988342</v>
      </c>
      <c r="DM18" s="221"/>
      <c r="DN18" s="221"/>
    </row>
    <row r="19" spans="1:118" x14ac:dyDescent="0.15">
      <c r="A19" s="219" t="s">
        <v>28</v>
      </c>
      <c r="B19" s="222">
        <f>'Final metric_Gap&amp;Correction'!G23</f>
        <v>70.451126607923001</v>
      </c>
      <c r="C19" s="222">
        <f t="shared" si="0"/>
        <v>70.400775501799856</v>
      </c>
      <c r="D19" s="222">
        <f>'Final metric_Gap&amp;Correction'!H23</f>
        <v>29.62039406179159</v>
      </c>
      <c r="E19" s="222">
        <f t="shared" si="1"/>
        <v>29.599224498200154</v>
      </c>
      <c r="F19" s="222">
        <f t="shared" si="61"/>
        <v>100.07152066971459</v>
      </c>
      <c r="G19" s="222">
        <f>'Final metric_Gap&amp;Correction'!M23</f>
        <v>4.5524445152149227</v>
      </c>
      <c r="H19" s="222">
        <f t="shared" si="2"/>
        <v>4.5055279975023472</v>
      </c>
      <c r="I19" s="222">
        <f>'Final metric_Gap&amp;Correction'!N23</f>
        <v>96.488865576267898</v>
      </c>
      <c r="J19" s="222">
        <f t="shared" si="3"/>
        <v>95.494472002497659</v>
      </c>
      <c r="K19" s="222">
        <f t="shared" si="4"/>
        <v>101.04131009148281</v>
      </c>
      <c r="L19" s="223">
        <f>'Final metric_Gap&amp;Correction'!T23</f>
        <v>81.095983530321504</v>
      </c>
      <c r="M19" s="223">
        <f t="shared" si="5"/>
        <v>79.51422777766075</v>
      </c>
      <c r="N19" s="223">
        <f>'Final metric_Gap&amp;Correction'!U23</f>
        <v>20.893290335336452</v>
      </c>
      <c r="O19" s="223">
        <f t="shared" si="6"/>
        <v>20.485772222339239</v>
      </c>
      <c r="P19" s="223">
        <f t="shared" si="7"/>
        <v>101.98927386565796</v>
      </c>
      <c r="Q19" s="223">
        <f>'Final metric_Gap&amp;Correction'!Z23</f>
        <v>9.6950479916568302</v>
      </c>
      <c r="R19" s="223">
        <f t="shared" si="8"/>
        <v>9.5672207218927863</v>
      </c>
      <c r="S19" s="223">
        <f>'Final metric_Gap&amp;Correction'!AA23</f>
        <v>91.641048179632847</v>
      </c>
      <c r="T19" s="223">
        <f t="shared" si="9"/>
        <v>90.432779278107205</v>
      </c>
      <c r="U19" s="223">
        <f t="shared" si="10"/>
        <v>101.33609617128968</v>
      </c>
      <c r="V19" s="223">
        <f>'Final metric_Gap&amp;Correction'!AF23</f>
        <v>13.344562358305449</v>
      </c>
      <c r="W19" s="223">
        <f t="shared" si="11"/>
        <v>13.205753966387201</v>
      </c>
      <c r="X19" s="223">
        <f>'Final metric_Gap&amp;Correction'!AG23</f>
        <v>87.706558178027109</v>
      </c>
      <c r="Y19" s="223">
        <f t="shared" si="12"/>
        <v>86.794246033612794</v>
      </c>
      <c r="Z19" s="223">
        <f t="shared" si="13"/>
        <v>101.05112053633256</v>
      </c>
      <c r="AA19" s="223">
        <f>'Final metric_Gap&amp;Correction'!AN23</f>
        <v>13.7232605618706</v>
      </c>
      <c r="AB19" s="223">
        <f t="shared" si="14"/>
        <v>13.530323764579554</v>
      </c>
      <c r="AC19" s="223">
        <f>'Final metric_Gap&amp;Correction'!AO23</f>
        <v>87.702697904815352</v>
      </c>
      <c r="AD19" s="223">
        <f t="shared" si="15"/>
        <v>86.469676235420451</v>
      </c>
      <c r="AE19" s="223">
        <f t="shared" si="16"/>
        <v>101.42595846668596</v>
      </c>
      <c r="AF19" s="223">
        <f>'Final metric_Gap&amp;Correction'!AT23</f>
        <v>10.712277308912505</v>
      </c>
      <c r="AG19" s="223">
        <f t="shared" si="17"/>
        <v>10.571863858910589</v>
      </c>
      <c r="AH19" s="223">
        <f>'Final metric_Gap&amp;Correction'!AU23</f>
        <v>90.615903339985721</v>
      </c>
      <c r="AI19" s="223">
        <f t="shared" si="18"/>
        <v>89.428136141089411</v>
      </c>
      <c r="AJ19" s="223">
        <f t="shared" si="19"/>
        <v>101.32818064889823</v>
      </c>
      <c r="AK19" s="223">
        <f>'Final metric_Gap&amp;Correction'!BA23</f>
        <v>32.726401231447866</v>
      </c>
      <c r="AL19" s="223">
        <f t="shared" si="20"/>
        <v>32.377494560117867</v>
      </c>
      <c r="AM19" s="223">
        <f>'Final metric_Gap&amp;Correction'!BB23</f>
        <v>68.351219739755322</v>
      </c>
      <c r="AN19" s="223">
        <f t="shared" si="21"/>
        <v>67.622505439882133</v>
      </c>
      <c r="AO19" s="223">
        <f t="shared" si="22"/>
        <v>101.07762097120319</v>
      </c>
      <c r="AP19" s="223">
        <f>'Final metric_Gap&amp;Correction'!BG23</f>
        <v>7.2350995450946005</v>
      </c>
      <c r="AQ19" s="223">
        <f t="shared" si="23"/>
        <v>7.1467567798927103</v>
      </c>
      <c r="AR19" s="223">
        <f>'Final metric_Gap&amp;Correction'!BH23</f>
        <v>94.001024306922318</v>
      </c>
      <c r="AS19" s="223">
        <f t="shared" si="24"/>
        <v>92.853243220107302</v>
      </c>
      <c r="AT19" s="223">
        <f t="shared" si="25"/>
        <v>101.23612385201692</v>
      </c>
      <c r="AU19" s="223">
        <f>'Final metric_Gap&amp;Correction'!BO23</f>
        <v>69.085029897160567</v>
      </c>
      <c r="AV19" s="223">
        <f t="shared" si="26"/>
        <v>68.317321835300504</v>
      </c>
      <c r="AW19" s="223">
        <f>'Final metric_Gap&amp;Correction'!BP23</f>
        <v>32.038708623665606</v>
      </c>
      <c r="AX19" s="223">
        <f t="shared" si="27"/>
        <v>31.682678164699489</v>
      </c>
      <c r="AY19" s="223">
        <f t="shared" si="28"/>
        <v>101.12373852082618</v>
      </c>
      <c r="AZ19" s="223">
        <f>'Final metric_Gap&amp;Correction'!BU23</f>
        <v>4.1230684326305145</v>
      </c>
      <c r="BA19" s="223">
        <f t="shared" si="29"/>
        <v>4.0685877372909829</v>
      </c>
      <c r="BB19" s="223">
        <f>'Final metric_Gap&amp;Correction'!BV23</f>
        <v>97.215988234138251</v>
      </c>
      <c r="BC19" s="223">
        <f t="shared" si="30"/>
        <v>95.931412262709017</v>
      </c>
      <c r="BD19" s="223">
        <f t="shared" si="31"/>
        <v>101.33905666676877</v>
      </c>
      <c r="BE19" s="223">
        <f>'Final metric_Gap&amp;Correction'!CB23</f>
        <v>72.397790746461553</v>
      </c>
      <c r="BF19" s="223">
        <f t="shared" si="32"/>
        <v>71.290277429484831</v>
      </c>
      <c r="BG19" s="223">
        <f>'Final metric_Gap&amp;Correction'!CC23</f>
        <v>29.155735704704512</v>
      </c>
      <c r="BH19" s="223">
        <f t="shared" si="33"/>
        <v>28.709722570515169</v>
      </c>
      <c r="BI19" s="223">
        <f t="shared" si="34"/>
        <v>101.55352645116606</v>
      </c>
      <c r="BJ19" s="223">
        <v>100</v>
      </c>
      <c r="BK19" s="223">
        <v>100</v>
      </c>
      <c r="BL19" s="223">
        <f>'Final metric_Gap&amp;Correction'!CP23</f>
        <v>19.073053040426856</v>
      </c>
      <c r="BM19" s="223">
        <f t="shared" si="62"/>
        <v>18.782029746206451</v>
      </c>
      <c r="BN19" s="223">
        <f>'Final metric_Gap&amp;Correction'!CQ23</f>
        <v>82.476424295904096</v>
      </c>
      <c r="BO19" s="223">
        <f t="shared" si="35"/>
        <v>81.217970253793553</v>
      </c>
      <c r="BP19" s="223">
        <f t="shared" si="36"/>
        <v>101.54947733633095</v>
      </c>
      <c r="BQ19" s="224">
        <f>'Final metric_Gap&amp;Correction'!CV23</f>
        <v>8.2046303284291255</v>
      </c>
      <c r="BR19" s="224">
        <f t="shared" si="37"/>
        <v>8.058332884105269</v>
      </c>
      <c r="BS19" s="223">
        <f>'Final metric_Gap&amp;Correction'!CW23</f>
        <v>93.610849950530579</v>
      </c>
      <c r="BT19" s="223">
        <f t="shared" si="38"/>
        <v>91.941667115894717</v>
      </c>
      <c r="BU19" s="223">
        <f t="shared" si="39"/>
        <v>101.81548027895971</v>
      </c>
      <c r="BV19" s="223">
        <v>100</v>
      </c>
      <c r="BW19" s="223">
        <v>100</v>
      </c>
      <c r="BX19" s="221">
        <v>100</v>
      </c>
      <c r="BY19" s="221">
        <v>100</v>
      </c>
      <c r="BZ19" s="221">
        <v>100</v>
      </c>
      <c r="CA19" s="221">
        <v>100</v>
      </c>
      <c r="CB19" s="221">
        <v>100</v>
      </c>
      <c r="CC19" s="221">
        <v>100</v>
      </c>
      <c r="CD19" s="223">
        <f>'Final metric_Gap&amp;Correction'!EF23</f>
        <v>22.563944136687407</v>
      </c>
      <c r="CE19" s="223">
        <f t="shared" si="40"/>
        <v>22.286198582852919</v>
      </c>
      <c r="CF19" s="222">
        <f>'Final metric_Gap&amp;Correction'!EG23</f>
        <v>78.682322932153056</v>
      </c>
      <c r="CG19" s="220">
        <f t="shared" si="41"/>
        <v>77.713801417147081</v>
      </c>
      <c r="CH19" s="222">
        <f t="shared" si="42"/>
        <v>101.24626706884047</v>
      </c>
      <c r="CI19" s="222">
        <f>'Final metric_Gap&amp;Correction'!EL23</f>
        <v>60.913435636439168</v>
      </c>
      <c r="CJ19" s="222">
        <f t="shared" si="43"/>
        <v>60.269624247736786</v>
      </c>
      <c r="CK19" s="222">
        <f>'Final metric_Gap&amp;Correction'!EM23</f>
        <v>40.154783050400511</v>
      </c>
      <c r="CL19" s="222">
        <f t="shared" si="44"/>
        <v>39.730375752263214</v>
      </c>
      <c r="CM19" s="222">
        <f t="shared" si="45"/>
        <v>101.06821868683969</v>
      </c>
      <c r="CN19" s="222">
        <f>'Final metric_Gap&amp;Correction'!ER23</f>
        <v>16.744219184104686</v>
      </c>
      <c r="CO19" s="222">
        <f t="shared" si="46"/>
        <v>16.563868938530472</v>
      </c>
      <c r="CP19" s="222">
        <f>'Final metric_Gap&amp;Correction'!ES23</f>
        <v>84.344597965098217</v>
      </c>
      <c r="CQ19" s="222">
        <f t="shared" si="47"/>
        <v>83.436131061469538</v>
      </c>
      <c r="CR19" s="222">
        <f t="shared" si="48"/>
        <v>101.0888171492029</v>
      </c>
      <c r="CS19" s="222">
        <f>'Final metric_Gap&amp;Correction'!EY23</f>
        <v>84.578070763385483</v>
      </c>
      <c r="CT19" s="222">
        <f t="shared" si="49"/>
        <v>83.536564917721961</v>
      </c>
      <c r="CU19" s="177">
        <f>'Final metric_Gap&amp;Correction'!EZ23</f>
        <v>16.668695663614887</v>
      </c>
      <c r="CV19" s="177">
        <f t="shared" si="50"/>
        <v>16.463435082278043</v>
      </c>
      <c r="CW19" s="177">
        <f t="shared" si="51"/>
        <v>101.24676642700037</v>
      </c>
      <c r="CX19" s="177">
        <f>'Final metric_Gap&amp;Correction'!FE23</f>
        <v>22.076888478734929</v>
      </c>
      <c r="CY19" s="177">
        <f t="shared" si="52"/>
        <v>21.795389430127869</v>
      </c>
      <c r="CZ19" s="177">
        <f>'Final metric_Gap&amp;Correction'!FF23</f>
        <v>79.214664716538294</v>
      </c>
      <c r="DA19" s="177">
        <f t="shared" si="53"/>
        <v>78.204610569872131</v>
      </c>
      <c r="DB19" s="177">
        <f t="shared" si="54"/>
        <v>101.29155319527322</v>
      </c>
      <c r="DC19" s="177">
        <f>'Final metric_Gap&amp;Correction'!FL23</f>
        <v>22.717230121115854</v>
      </c>
      <c r="DD19" s="177">
        <f t="shared" si="55"/>
        <v>22.487979052162373</v>
      </c>
      <c r="DE19" s="177">
        <f>'Final metric_Gap&amp;Correction'!FM23</f>
        <v>78.302208168210711</v>
      </c>
      <c r="DF19" s="177">
        <f t="shared" si="56"/>
        <v>77.512020947837641</v>
      </c>
      <c r="DG19" s="177">
        <f t="shared" si="57"/>
        <v>101.01943828932656</v>
      </c>
      <c r="DH19" s="177">
        <f>'Final metric_Gap&amp;Correction'!FR23</f>
        <v>31.552423262237454</v>
      </c>
      <c r="DI19" s="177">
        <f t="shared" si="58"/>
        <v>31.232668546771674</v>
      </c>
      <c r="DJ19" s="177">
        <f>'Final metric_Gap&amp;Correction'!FS23</f>
        <v>69.471359623899673</v>
      </c>
      <c r="DK19" s="176">
        <f t="shared" si="59"/>
        <v>68.767331453228337</v>
      </c>
      <c r="DL19" s="223">
        <f t="shared" si="60"/>
        <v>101.02378288613713</v>
      </c>
      <c r="DM19" s="221"/>
      <c r="DN19" s="221"/>
    </row>
    <row r="20" spans="1:118" x14ac:dyDescent="0.15">
      <c r="A20" s="219" t="s">
        <v>29</v>
      </c>
      <c r="B20" s="222">
        <f>'Final metric_Gap&amp;Correction'!G24</f>
        <v>61.778933117915187</v>
      </c>
      <c r="C20" s="222">
        <f t="shared" si="0"/>
        <v>61.71119077071728</v>
      </c>
      <c r="D20" s="222">
        <f>'Final metric_Gap&amp;Correction'!H24</f>
        <v>38.330840079379918</v>
      </c>
      <c r="E20" s="222">
        <f t="shared" si="1"/>
        <v>38.288809229282712</v>
      </c>
      <c r="F20" s="222">
        <f t="shared" si="61"/>
        <v>100.10977319729511</v>
      </c>
      <c r="G20" s="222">
        <f>'Final metric_Gap&amp;Correction'!M24</f>
        <v>35.257752008130915</v>
      </c>
      <c r="H20" s="222">
        <f t="shared" si="2"/>
        <v>34.87595692025026</v>
      </c>
      <c r="I20" s="222">
        <f>'Final metric_Gap&amp;Correction'!N24</f>
        <v>65.836970894393872</v>
      </c>
      <c r="J20" s="222">
        <f t="shared" si="3"/>
        <v>65.124043079749754</v>
      </c>
      <c r="K20" s="222">
        <f t="shared" si="4"/>
        <v>101.09472290252478</v>
      </c>
      <c r="L20" s="223">
        <f>'Final metric_Gap&amp;Correction'!T24</f>
        <v>73.262689652990787</v>
      </c>
      <c r="M20" s="223">
        <f t="shared" si="5"/>
        <v>72.114227100097978</v>
      </c>
      <c r="N20" s="223">
        <f>'Final metric_Gap&amp;Correction'!U24</f>
        <v>28.329870649012719</v>
      </c>
      <c r="O20" s="223">
        <f t="shared" si="6"/>
        <v>27.88577289990203</v>
      </c>
      <c r="P20" s="223">
        <f t="shared" si="7"/>
        <v>101.59256030200351</v>
      </c>
      <c r="Q20" s="223">
        <f>'Final metric_Gap&amp;Correction'!Z24</f>
        <v>30.672698125157776</v>
      </c>
      <c r="R20" s="223">
        <f t="shared" si="8"/>
        <v>30.277615021336036</v>
      </c>
      <c r="S20" s="223">
        <f>'Final metric_Gap&amp;Correction'!AA24</f>
        <v>70.632170516389223</v>
      </c>
      <c r="T20" s="223">
        <f t="shared" si="9"/>
        <v>69.722384978663953</v>
      </c>
      <c r="U20" s="223">
        <f t="shared" si="10"/>
        <v>101.304868641547</v>
      </c>
      <c r="V20" s="223">
        <f>'Final metric_Gap&amp;Correction'!AF24</f>
        <v>86.872795377047552</v>
      </c>
      <c r="W20" s="223">
        <f t="shared" si="11"/>
        <v>85.995524828300802</v>
      </c>
      <c r="X20" s="223">
        <f>'Final metric_Gap&amp;Correction'!AG24</f>
        <v>14.147339741027865</v>
      </c>
      <c r="Y20" s="223">
        <f t="shared" si="12"/>
        <v>14.004475171699211</v>
      </c>
      <c r="Z20" s="223">
        <f t="shared" si="13"/>
        <v>101.02013511807542</v>
      </c>
      <c r="AA20" s="223">
        <f>'Final metric_Gap&amp;Correction'!AN24</f>
        <v>101.0311626008729</v>
      </c>
      <c r="AB20" s="223">
        <f t="shared" si="14"/>
        <v>100</v>
      </c>
      <c r="AC20" s="223">
        <f>'Final metric_Gap&amp;Correction'!AO24</f>
        <v>0</v>
      </c>
      <c r="AD20" s="223">
        <f t="shared" si="15"/>
        <v>0</v>
      </c>
      <c r="AE20" s="223">
        <f t="shared" si="16"/>
        <v>101.0311626008729</v>
      </c>
      <c r="AF20" s="223">
        <f>'Final metric_Gap&amp;Correction'!AT24</f>
        <v>101.01721285200543</v>
      </c>
      <c r="AG20" s="223">
        <f t="shared" si="17"/>
        <v>100</v>
      </c>
      <c r="AH20" s="223">
        <f>'Final metric_Gap&amp;Correction'!AU24</f>
        <v>0</v>
      </c>
      <c r="AI20" s="223">
        <f t="shared" si="18"/>
        <v>0</v>
      </c>
      <c r="AJ20" s="223">
        <f t="shared" si="19"/>
        <v>101.01721285200543</v>
      </c>
      <c r="AK20" s="223">
        <f>'Final metric_Gap&amp;Correction'!BA24</f>
        <v>23.654666388111906</v>
      </c>
      <c r="AL20" s="223">
        <f t="shared" si="20"/>
        <v>23.409668707682755</v>
      </c>
      <c r="AM20" s="223">
        <f>'Final metric_Gap&amp;Correction'!BB24</f>
        <v>77.391899812753408</v>
      </c>
      <c r="AN20" s="223">
        <f t="shared" si="21"/>
        <v>76.590331292317245</v>
      </c>
      <c r="AO20" s="223">
        <f t="shared" si="22"/>
        <v>101.04656620086531</v>
      </c>
      <c r="AP20" s="223">
        <f>'Final metric_Gap&amp;Correction'!BG24</f>
        <v>14.107853459531125</v>
      </c>
      <c r="AQ20" s="223">
        <f t="shared" si="23"/>
        <v>13.942002296104189</v>
      </c>
      <c r="AR20" s="223">
        <f>'Final metric_Gap&amp;Correction'!BH24</f>
        <v>87.081725769510314</v>
      </c>
      <c r="AS20" s="223">
        <f t="shared" si="24"/>
        <v>86.057997703895808</v>
      </c>
      <c r="AT20" s="223">
        <f t="shared" si="25"/>
        <v>101.18957922904144</v>
      </c>
      <c r="AU20" s="223">
        <f>'Final metric_Gap&amp;Correction'!BO24</f>
        <v>56.608847003410098</v>
      </c>
      <c r="AV20" s="223">
        <f t="shared" si="26"/>
        <v>56.028099320540626</v>
      </c>
      <c r="AW20" s="223">
        <f>'Final metric_Gap&amp;Correction'!BP24</f>
        <v>44.427682327251254</v>
      </c>
      <c r="AX20" s="223">
        <f t="shared" si="27"/>
        <v>43.971900679459381</v>
      </c>
      <c r="AY20" s="223">
        <f t="shared" si="28"/>
        <v>101.03652933066135</v>
      </c>
      <c r="AZ20" s="223">
        <f>'Final metric_Gap&amp;Correction'!BU24</f>
        <v>12.562567149765137</v>
      </c>
      <c r="BA20" s="223">
        <f t="shared" si="29"/>
        <v>12.418685880975772</v>
      </c>
      <c r="BB20" s="223">
        <f>'Final metric_Gap&amp;Correction'!BV24</f>
        <v>88.59601975845014</v>
      </c>
      <c r="BC20" s="223">
        <f t="shared" si="30"/>
        <v>87.581314119024228</v>
      </c>
      <c r="BD20" s="223">
        <f t="shared" si="31"/>
        <v>101.15858690821528</v>
      </c>
      <c r="BE20" s="223">
        <f>'Final metric_Gap&amp;Correction'!CB24</f>
        <v>58.983540137213069</v>
      </c>
      <c r="BF20" s="223">
        <f t="shared" si="32"/>
        <v>58.192963177115701</v>
      </c>
      <c r="BG20" s="223">
        <f>'Final metric_Gap&amp;Correction'!CC24</f>
        <v>42.375003777609024</v>
      </c>
      <c r="BH20" s="223">
        <f t="shared" si="33"/>
        <v>41.807036822884299</v>
      </c>
      <c r="BI20" s="223">
        <f t="shared" si="34"/>
        <v>101.35854391482209</v>
      </c>
      <c r="BJ20" s="223">
        <v>100</v>
      </c>
      <c r="BK20" s="223">
        <v>100</v>
      </c>
      <c r="BL20" s="223">
        <f>'Final metric_Gap&amp;Correction'!CP24</f>
        <v>42.251815095285302</v>
      </c>
      <c r="BM20" s="223">
        <f t="shared" si="62"/>
        <v>41.76595082088167</v>
      </c>
      <c r="BN20" s="223">
        <f>'Final metric_Gap&amp;Correction'!CQ24</f>
        <v>58.911487223599572</v>
      </c>
      <c r="BO20" s="223">
        <f t="shared" si="35"/>
        <v>58.23404917911833</v>
      </c>
      <c r="BP20" s="223">
        <f t="shared" si="36"/>
        <v>101.16330231888487</v>
      </c>
      <c r="BQ20" s="224">
        <f>'Final metric_Gap&amp;Correction'!CV24</f>
        <v>54.844163639020763</v>
      </c>
      <c r="BR20" s="224">
        <f t="shared" si="37"/>
        <v>53.993992518018189</v>
      </c>
      <c r="BS20" s="223">
        <f>'Final metric_Gap&amp;Correction'!CW24</f>
        <v>46.730402495755932</v>
      </c>
      <c r="BT20" s="223">
        <f t="shared" si="38"/>
        <v>46.006007481981811</v>
      </c>
      <c r="BU20" s="223">
        <f t="shared" si="39"/>
        <v>101.57456613477669</v>
      </c>
      <c r="BV20" s="223">
        <v>100</v>
      </c>
      <c r="BW20" s="223">
        <v>100</v>
      </c>
      <c r="BX20" s="221">
        <v>100</v>
      </c>
      <c r="BY20" s="221">
        <v>100</v>
      </c>
      <c r="BZ20" s="221">
        <v>100</v>
      </c>
      <c r="CA20" s="221">
        <v>100</v>
      </c>
      <c r="CB20" s="221">
        <v>100</v>
      </c>
      <c r="CC20" s="221">
        <v>100</v>
      </c>
      <c r="CD20" s="223">
        <f>'Final metric_Gap&amp;Correction'!EF24</f>
        <v>26.011083279704877</v>
      </c>
      <c r="CE20" s="223">
        <f t="shared" si="40"/>
        <v>25.733968152935489</v>
      </c>
      <c r="CF20" s="222">
        <f>'Final metric_Gap&amp;Correction'!EG24</f>
        <v>75.065762409706537</v>
      </c>
      <c r="CG20" s="220">
        <f t="shared" si="41"/>
        <v>74.266031847064511</v>
      </c>
      <c r="CH20" s="222">
        <f t="shared" si="42"/>
        <v>101.07684568941141</v>
      </c>
      <c r="CI20" s="222">
        <f>'Final metric_Gap&amp;Correction'!EL24</f>
        <v>87.630754159260931</v>
      </c>
      <c r="CJ20" s="222">
        <f t="shared" si="43"/>
        <v>86.740447434659757</v>
      </c>
      <c r="CK20" s="222">
        <f>'Final metric_Gap&amp;Correction'!EM24</f>
        <v>13.39564903663199</v>
      </c>
      <c r="CL20" s="222">
        <f t="shared" si="44"/>
        <v>13.259552565340234</v>
      </c>
      <c r="CM20" s="222">
        <f t="shared" si="45"/>
        <v>101.02640319589293</v>
      </c>
      <c r="CN20" s="222">
        <f>'Final metric_Gap&amp;Correction'!ER24</f>
        <v>11.939130689985037</v>
      </c>
      <c r="CO20" s="222">
        <f t="shared" si="46"/>
        <v>11.812839823997596</v>
      </c>
      <c r="CP20" s="222">
        <f>'Final metric_Gap&amp;Correction'!ES24</f>
        <v>89.129967578247488</v>
      </c>
      <c r="CQ20" s="222">
        <f t="shared" si="47"/>
        <v>88.187160176002408</v>
      </c>
      <c r="CR20" s="222">
        <f t="shared" si="48"/>
        <v>101.06909826823252</v>
      </c>
      <c r="CS20" s="222">
        <f>'Final metric_Gap&amp;Correction'!EY24</f>
        <v>57.479584783706741</v>
      </c>
      <c r="CT20" s="222">
        <f t="shared" si="49"/>
        <v>56.795956784343574</v>
      </c>
      <c r="CU20" s="177">
        <f>'Final metric_Gap&amp;Correction'!EZ24</f>
        <v>43.724071318010019</v>
      </c>
      <c r="CV20" s="177">
        <f t="shared" si="50"/>
        <v>43.204043215656426</v>
      </c>
      <c r="CW20" s="177">
        <f t="shared" si="51"/>
        <v>101.20365610171676</v>
      </c>
      <c r="CX20" s="177">
        <f>'Final metric_Gap&amp;Correction'!FE24</f>
        <v>22.795166587066749</v>
      </c>
      <c r="CY20" s="177">
        <f t="shared" si="52"/>
        <v>22.548329066466703</v>
      </c>
      <c r="CZ20" s="177">
        <f>'Final metric_Gap&amp;Correction'!FF24</f>
        <v>78.299537680697085</v>
      </c>
      <c r="DA20" s="177">
        <f t="shared" si="53"/>
        <v>77.451670933533308</v>
      </c>
      <c r="DB20" s="177">
        <f t="shared" si="54"/>
        <v>101.09470426776383</v>
      </c>
      <c r="DC20" s="177">
        <f>'Final metric_Gap&amp;Correction'!FL24</f>
        <v>46.009572984254625</v>
      </c>
      <c r="DD20" s="177">
        <f t="shared" si="55"/>
        <v>45.548212622520658</v>
      </c>
      <c r="DE20" s="177">
        <f>'Final metric_Gap&amp;Correction'!FM24</f>
        <v>55.003332539739212</v>
      </c>
      <c r="DF20" s="177">
        <f t="shared" si="56"/>
        <v>54.451787377479342</v>
      </c>
      <c r="DG20" s="177">
        <f t="shared" si="57"/>
        <v>101.01290552399384</v>
      </c>
      <c r="DH20" s="177">
        <f>'Final metric_Gap&amp;Correction'!FR24</f>
        <v>50.511665124595908</v>
      </c>
      <c r="DI20" s="177">
        <f t="shared" si="58"/>
        <v>50.006296436485002</v>
      </c>
      <c r="DJ20" s="177">
        <f>'Final metric_Gap&amp;Correction'!FS24</f>
        <v>50.498944986778355</v>
      </c>
      <c r="DK20" s="176">
        <f t="shared" si="59"/>
        <v>49.993703563514998</v>
      </c>
      <c r="DL20" s="223">
        <f t="shared" si="60"/>
        <v>101.01061011137426</v>
      </c>
      <c r="DM20" s="221"/>
      <c r="DN20" s="221"/>
    </row>
    <row r="21" spans="1:118" x14ac:dyDescent="0.15">
      <c r="A21" s="219" t="s">
        <v>30</v>
      </c>
      <c r="B21" s="222">
        <f>'Final metric_Gap&amp;Correction'!G25</f>
        <v>73.776617141208007</v>
      </c>
      <c r="C21" s="222">
        <f t="shared" si="0"/>
        <v>73.682026955301623</v>
      </c>
      <c r="D21" s="222">
        <f>'Final metric_Gap&amp;Correction'!H25</f>
        <v>26.351759058273792</v>
      </c>
      <c r="E21" s="222">
        <f t="shared" si="1"/>
        <v>26.317973044698363</v>
      </c>
      <c r="F21" s="222">
        <f t="shared" si="61"/>
        <v>100.12837619948181</v>
      </c>
      <c r="G21" s="222">
        <f>'Final metric_Gap&amp;Correction'!M25</f>
        <v>49.063628330350966</v>
      </c>
      <c r="H21" s="222">
        <f t="shared" si="2"/>
        <v>48.525572075770803</v>
      </c>
      <c r="I21" s="222">
        <f>'Final metric_Gap&amp;Correction'!N25</f>
        <v>52.045181378764887</v>
      </c>
      <c r="J21" s="222">
        <f t="shared" si="3"/>
        <v>51.474427924229197</v>
      </c>
      <c r="K21" s="222">
        <f t="shared" si="4"/>
        <v>101.10880970911586</v>
      </c>
      <c r="L21" s="223">
        <f>'Final metric_Gap&amp;Correction'!T25</f>
        <v>76.85077946897897</v>
      </c>
      <c r="M21" s="223">
        <f t="shared" si="5"/>
        <v>75.305418515764458</v>
      </c>
      <c r="N21" s="223">
        <f>'Final metric_Gap&amp;Correction'!U25</f>
        <v>25.201345044333447</v>
      </c>
      <c r="O21" s="223">
        <f t="shared" si="6"/>
        <v>24.694581484235538</v>
      </c>
      <c r="P21" s="223">
        <f t="shared" si="7"/>
        <v>102.05212451331242</v>
      </c>
      <c r="Q21" s="223">
        <f>'Final metric_Gap&amp;Correction'!Z25</f>
        <v>15.068761222993247</v>
      </c>
      <c r="R21" s="223">
        <f t="shared" si="8"/>
        <v>14.847146925559853</v>
      </c>
      <c r="S21" s="223">
        <f>'Final metric_Gap&amp;Correction'!AA25</f>
        <v>86.423877723361329</v>
      </c>
      <c r="T21" s="223">
        <f t="shared" si="9"/>
        <v>85.152853074440145</v>
      </c>
      <c r="U21" s="223">
        <f t="shared" si="10"/>
        <v>101.49263894635457</v>
      </c>
      <c r="V21" s="223">
        <f>'Final metric_Gap&amp;Correction'!AF25</f>
        <v>11.137530503877608</v>
      </c>
      <c r="W21" s="223">
        <f t="shared" si="11"/>
        <v>11.022548165662597</v>
      </c>
      <c r="X21" s="223">
        <f>'Final metric_Gap&amp;Correction'!AG25</f>
        <v>89.905625184688162</v>
      </c>
      <c r="Y21" s="223">
        <f t="shared" si="12"/>
        <v>88.977451834337401</v>
      </c>
      <c r="Z21" s="223">
        <f t="shared" si="13"/>
        <v>101.04315568856578</v>
      </c>
      <c r="AA21" s="223">
        <f>'Final metric_Gap&amp;Correction'!AN25</f>
        <v>16.61514854168778</v>
      </c>
      <c r="AB21" s="223">
        <f t="shared" si="14"/>
        <v>16.395348187099358</v>
      </c>
      <c r="AC21" s="223">
        <f>'Final metric_Gap&amp;Correction'!AO25</f>
        <v>84.725477787683928</v>
      </c>
      <c r="AD21" s="223">
        <f t="shared" si="15"/>
        <v>83.604651812900642</v>
      </c>
      <c r="AE21" s="223">
        <f t="shared" si="16"/>
        <v>101.3406263293717</v>
      </c>
      <c r="AF21" s="223">
        <f>'Final metric_Gap&amp;Correction'!AT25</f>
        <v>2.4080815472231301</v>
      </c>
      <c r="AG21" s="223">
        <f t="shared" si="17"/>
        <v>2.3747341190743723</v>
      </c>
      <c r="AH21" s="223">
        <f>'Final metric_Gap&amp;Correction'!AU25</f>
        <v>98.996177897272318</v>
      </c>
      <c r="AI21" s="223">
        <f t="shared" si="18"/>
        <v>97.625265880925625</v>
      </c>
      <c r="AJ21" s="223">
        <f t="shared" si="19"/>
        <v>101.40425944449545</v>
      </c>
      <c r="AK21" s="223">
        <f>'Final metric_Gap&amp;Correction'!BA25</f>
        <v>29.496333299458701</v>
      </c>
      <c r="AL21" s="223">
        <f t="shared" si="20"/>
        <v>29.196127040372694</v>
      </c>
      <c r="AM21" s="223">
        <f>'Final metric_Gap&amp;Correction'!BB25</f>
        <v>71.531906708782401</v>
      </c>
      <c r="AN21" s="223">
        <f t="shared" si="21"/>
        <v>70.803872959627313</v>
      </c>
      <c r="AO21" s="223">
        <f t="shared" si="22"/>
        <v>101.0282400082411</v>
      </c>
      <c r="AP21" s="223">
        <f>'Final metric_Gap&amp;Correction'!BG25</f>
        <v>3.3276660721333222</v>
      </c>
      <c r="AQ21" s="223">
        <f t="shared" si="23"/>
        <v>3.2921324727983663</v>
      </c>
      <c r="AR21" s="223">
        <f>'Final metric_Gap&amp;Correction'!BH25</f>
        <v>97.751682940354982</v>
      </c>
      <c r="AS21" s="223">
        <f t="shared" si="24"/>
        <v>96.707867527201628</v>
      </c>
      <c r="AT21" s="223">
        <f t="shared" si="25"/>
        <v>101.07934901248831</v>
      </c>
      <c r="AU21" s="223">
        <f>'Final metric_Gap&amp;Correction'!BO25</f>
        <v>20.305051380399341</v>
      </c>
      <c r="AV21" s="223">
        <f t="shared" si="26"/>
        <v>20.060083672550295</v>
      </c>
      <c r="AW21" s="223">
        <f>'Final metric_Gap&amp;Correction'!BP25</f>
        <v>80.916118540164106</v>
      </c>
      <c r="AX21" s="223">
        <f t="shared" si="27"/>
        <v>79.939916327449694</v>
      </c>
      <c r="AY21" s="223">
        <f t="shared" si="28"/>
        <v>101.22116992056345</v>
      </c>
      <c r="AZ21" s="223">
        <f>'Final metric_Gap&amp;Correction'!BU25</f>
        <v>0.70350410860998636</v>
      </c>
      <c r="BA21" s="223">
        <f t="shared" si="29"/>
        <v>0.69420670272777651</v>
      </c>
      <c r="BB21" s="223">
        <f>'Final metric_Gap&amp;Correction'!BV25</f>
        <v>100.63578084004826</v>
      </c>
      <c r="BC21" s="223">
        <f t="shared" si="30"/>
        <v>99.305793297272217</v>
      </c>
      <c r="BD21" s="223">
        <f t="shared" si="31"/>
        <v>101.33928494865825</v>
      </c>
      <c r="BE21" s="223">
        <f>'Final metric_Gap&amp;Correction'!CB25</f>
        <v>68.206750474395363</v>
      </c>
      <c r="BF21" s="223">
        <f t="shared" si="32"/>
        <v>67.237825209038292</v>
      </c>
      <c r="BG21" s="223">
        <f>'Final metric_Gap&amp;Correction'!CC25</f>
        <v>33.234291472373052</v>
      </c>
      <c r="BH21" s="223">
        <f t="shared" si="33"/>
        <v>32.762174790961701</v>
      </c>
      <c r="BI21" s="223">
        <f t="shared" si="34"/>
        <v>101.44104194676842</v>
      </c>
      <c r="BJ21" s="223">
        <v>100</v>
      </c>
      <c r="BK21" s="223">
        <v>100</v>
      </c>
      <c r="BL21" s="223">
        <f>'Final metric_Gap&amp;Correction'!CP25</f>
        <v>18.506082290299418</v>
      </c>
      <c r="BM21" s="223">
        <f t="shared" si="62"/>
        <v>18.219001093076091</v>
      </c>
      <c r="BN21" s="223">
        <f>'Final metric_Gap&amp;Correction'!CQ25</f>
        <v>83.0696418438433</v>
      </c>
      <c r="BO21" s="223">
        <f t="shared" si="35"/>
        <v>81.780998906923912</v>
      </c>
      <c r="BP21" s="223">
        <f t="shared" si="36"/>
        <v>101.57572413414272</v>
      </c>
      <c r="BQ21" s="224">
        <f>'Final metric_Gap&amp;Correction'!CV25</f>
        <v>18.316826861574835</v>
      </c>
      <c r="BR21" s="224">
        <f t="shared" si="37"/>
        <v>18.042244968864871</v>
      </c>
      <c r="BS21" s="223">
        <f>'Final metric_Gap&amp;Correction'!CW25</f>
        <v>83.205056325266966</v>
      </c>
      <c r="BT21" s="223">
        <f t="shared" si="38"/>
        <v>81.957755031135122</v>
      </c>
      <c r="BU21" s="223">
        <f t="shared" si="39"/>
        <v>101.52188318684181</v>
      </c>
      <c r="BV21" s="223">
        <v>100</v>
      </c>
      <c r="BW21" s="223">
        <v>100</v>
      </c>
      <c r="BX21" s="221">
        <v>100</v>
      </c>
      <c r="BY21" s="221">
        <v>100</v>
      </c>
      <c r="BZ21" s="221">
        <v>100</v>
      </c>
      <c r="CA21" s="221">
        <v>100</v>
      </c>
      <c r="CB21" s="221">
        <v>100</v>
      </c>
      <c r="CC21" s="221">
        <v>100</v>
      </c>
      <c r="CD21" s="223">
        <f>'Final metric_Gap&amp;Correction'!EF25</f>
        <v>26.635335597741804</v>
      </c>
      <c r="CE21" s="223">
        <f t="shared" si="40"/>
        <v>26.339012484927359</v>
      </c>
      <c r="CF21" s="222">
        <f>'Final metric_Gap&amp;Correction'!EG25</f>
        <v>74.489699416323418</v>
      </c>
      <c r="CG21" s="220">
        <f t="shared" si="41"/>
        <v>73.660987515072634</v>
      </c>
      <c r="CH21" s="222">
        <f t="shared" si="42"/>
        <v>101.12503501406522</v>
      </c>
      <c r="CI21" s="222">
        <f>'Final metric_Gap&amp;Correction'!EL25</f>
        <v>52.583380086037572</v>
      </c>
      <c r="CJ21" s="222">
        <f t="shared" si="43"/>
        <v>52.033664060439179</v>
      </c>
      <c r="CK21" s="222">
        <f>'Final metric_Gap&amp;Correction'!EM25</f>
        <v>48.473082178391621</v>
      </c>
      <c r="CL21" s="222">
        <f t="shared" si="44"/>
        <v>47.966335939560821</v>
      </c>
      <c r="CM21" s="222">
        <f t="shared" si="45"/>
        <v>101.0564622644292</v>
      </c>
      <c r="CN21" s="222">
        <f>'Final metric_Gap&amp;Correction'!ER25</f>
        <v>10.922180629314706</v>
      </c>
      <c r="CO21" s="222">
        <f t="shared" si="46"/>
        <v>10.806988239264657</v>
      </c>
      <c r="CP21" s="222">
        <f>'Final metric_Gap&amp;Correction'!ES25</f>
        <v>90.143725870254926</v>
      </c>
      <c r="CQ21" s="222">
        <f t="shared" si="47"/>
        <v>89.193011760735345</v>
      </c>
      <c r="CR21" s="222">
        <f t="shared" si="48"/>
        <v>101.06590649956964</v>
      </c>
      <c r="CS21" s="222">
        <f>'Final metric_Gap&amp;Correction'!EY25</f>
        <v>75.417961417341843</v>
      </c>
      <c r="CT21" s="222">
        <f t="shared" si="49"/>
        <v>74.595658526007028</v>
      </c>
      <c r="CU21" s="177">
        <f>'Final metric_Gap&amp;Correction'!EZ25</f>
        <v>25.684385431768856</v>
      </c>
      <c r="CV21" s="177">
        <f t="shared" si="50"/>
        <v>25.404341473992968</v>
      </c>
      <c r="CW21" s="177">
        <f t="shared" si="51"/>
        <v>101.1023468491107</v>
      </c>
      <c r="CX21" s="177">
        <f>'Final metric_Gap&amp;Correction'!FE25</f>
        <v>20.068394312395938</v>
      </c>
      <c r="CY21" s="177">
        <f t="shared" si="52"/>
        <v>19.825888198741872</v>
      </c>
      <c r="CZ21" s="177">
        <f>'Final metric_Gap&amp;Correction'!FF25</f>
        <v>81.154784751377136</v>
      </c>
      <c r="DA21" s="177">
        <f t="shared" si="53"/>
        <v>80.174111801258135</v>
      </c>
      <c r="DB21" s="177">
        <f t="shared" si="54"/>
        <v>101.22317906377307</v>
      </c>
      <c r="DC21" s="177">
        <f>'Final metric_Gap&amp;Correction'!FL25</f>
        <v>5.5612723501651038</v>
      </c>
      <c r="DD21" s="177">
        <f t="shared" si="55"/>
        <v>5.5048564006347389</v>
      </c>
      <c r="DE21" s="177">
        <f>'Final metric_Gap&amp;Correction'!FM25</f>
        <v>95.46356727187954</v>
      </c>
      <c r="DF21" s="177">
        <f t="shared" si="56"/>
        <v>94.495143599365278</v>
      </c>
      <c r="DG21" s="177">
        <f t="shared" si="57"/>
        <v>101.02483962204464</v>
      </c>
      <c r="DH21" s="177">
        <f>'Final metric_Gap&amp;Correction'!FR25</f>
        <v>3.5310200807054923</v>
      </c>
      <c r="DI21" s="177">
        <f t="shared" si="58"/>
        <v>3.4954496019724508</v>
      </c>
      <c r="DJ21" s="177">
        <f>'Final metric_Gap&amp;Correction'!FS25</f>
        <v>97.486602336535753</v>
      </c>
      <c r="DK21" s="176">
        <f t="shared" si="59"/>
        <v>96.504550398027561</v>
      </c>
      <c r="DL21" s="223">
        <f t="shared" si="60"/>
        <v>101.01762241724124</v>
      </c>
      <c r="DM21" s="221"/>
      <c r="DN21" s="221"/>
    </row>
    <row r="22" spans="1:118" x14ac:dyDescent="0.15">
      <c r="A22" s="219" t="s">
        <v>31</v>
      </c>
      <c r="B22" s="222">
        <f>'Final metric_Gap&amp;Correction'!G26</f>
        <v>79.967750231508006</v>
      </c>
      <c r="C22" s="222">
        <f t="shared" si="0"/>
        <v>79.833979655837936</v>
      </c>
      <c r="D22" s="222">
        <f>'Final metric_Gap&amp;Correction'!H26</f>
        <v>20.199810719664356</v>
      </c>
      <c r="E22" s="222">
        <f t="shared" si="1"/>
        <v>20.166020344162067</v>
      </c>
      <c r="F22" s="222">
        <f t="shared" si="61"/>
        <v>100.16756095117236</v>
      </c>
      <c r="G22" s="222">
        <f>'Final metric_Gap&amp;Correction'!M26</f>
        <v>70.867091203237393</v>
      </c>
      <c r="H22" s="222">
        <f t="shared" si="2"/>
        <v>70.071307297614297</v>
      </c>
      <c r="I22" s="222">
        <f>'Final metric_Gap&amp;Correction'!N26</f>
        <v>30.268586060843258</v>
      </c>
      <c r="J22" s="222">
        <f t="shared" si="3"/>
        <v>29.928692702385696</v>
      </c>
      <c r="K22" s="222">
        <f t="shared" si="4"/>
        <v>101.13567726408066</v>
      </c>
      <c r="L22" s="223">
        <f>'Final metric_Gap&amp;Correction'!T26</f>
        <v>78.492995425979714</v>
      </c>
      <c r="M22" s="223">
        <f t="shared" si="5"/>
        <v>77.261297020105729</v>
      </c>
      <c r="N22" s="223">
        <f>'Final metric_Gap&amp;Correction'!U26</f>
        <v>23.101203032212705</v>
      </c>
      <c r="O22" s="223">
        <f t="shared" si="6"/>
        <v>22.738702979894278</v>
      </c>
      <c r="P22" s="223">
        <f t="shared" si="7"/>
        <v>101.59419845819242</v>
      </c>
      <c r="Q22" s="223">
        <f>'Final metric_Gap&amp;Correction'!Z26</f>
        <v>9.4079247959162267</v>
      </c>
      <c r="R22" s="223">
        <f t="shared" si="8"/>
        <v>9.3044375504507357</v>
      </c>
      <c r="S22" s="223">
        <f>'Final metric_Gap&amp;Correction'!AA26</f>
        <v>91.704310574619157</v>
      </c>
      <c r="T22" s="223">
        <f t="shared" si="9"/>
        <v>90.695562449549257</v>
      </c>
      <c r="U22" s="223">
        <f t="shared" si="10"/>
        <v>101.11223537053539</v>
      </c>
      <c r="V22" s="223">
        <f>'Final metric_Gap&amp;Correction'!AF26</f>
        <v>35.091033149262692</v>
      </c>
      <c r="W22" s="223">
        <f t="shared" si="11"/>
        <v>34.732609369471803</v>
      </c>
      <c r="X22" s="223">
        <f>'Final metric_Gap&amp;Correction'!AG26</f>
        <v>65.940918628325107</v>
      </c>
      <c r="Y22" s="223">
        <f t="shared" si="12"/>
        <v>65.267390630528197</v>
      </c>
      <c r="Z22" s="223">
        <f t="shared" si="13"/>
        <v>101.03195177758781</v>
      </c>
      <c r="AA22" s="223">
        <f>'Final metric_Gap&amp;Correction'!AN26</f>
        <v>25.363123936179321</v>
      </c>
      <c r="AB22" s="223">
        <f t="shared" si="14"/>
        <v>25.063096939302365</v>
      </c>
      <c r="AC22" s="223">
        <f>'Final metric_Gap&amp;Correction'!AO26</f>
        <v>75.833962751086659</v>
      </c>
      <c r="AD22" s="223">
        <f t="shared" si="15"/>
        <v>74.936903060697631</v>
      </c>
      <c r="AE22" s="223">
        <f t="shared" si="16"/>
        <v>101.19708668726598</v>
      </c>
      <c r="AF22" s="223">
        <f>'Final metric_Gap&amp;Correction'!AT26</f>
        <v>6.4106098250780219</v>
      </c>
      <c r="AG22" s="223">
        <f t="shared" si="17"/>
        <v>6.3375863317478176</v>
      </c>
      <c r="AH22" s="223">
        <f>'Final metric_Gap&amp;Correction'!AU26</f>
        <v>94.74161894953285</v>
      </c>
      <c r="AI22" s="223">
        <f t="shared" si="18"/>
        <v>93.662413668252171</v>
      </c>
      <c r="AJ22" s="223">
        <f t="shared" si="19"/>
        <v>101.15222877461088</v>
      </c>
      <c r="AK22" s="223">
        <f>'Final metric_Gap&amp;Correction'!BA26</f>
        <v>28.918369180572146</v>
      </c>
      <c r="AL22" s="223">
        <f t="shared" si="20"/>
        <v>28.61997386243943</v>
      </c>
      <c r="AM22" s="223">
        <f>'Final metric_Gap&amp;Correction'!BB26</f>
        <v>72.124242946073878</v>
      </c>
      <c r="AN22" s="223">
        <f t="shared" si="21"/>
        <v>71.380026137560577</v>
      </c>
      <c r="AO22" s="223">
        <f t="shared" si="22"/>
        <v>101.04261212664602</v>
      </c>
      <c r="AP22" s="223">
        <f>'Final metric_Gap&amp;Correction'!BG26</f>
        <v>10.235382906227404</v>
      </c>
      <c r="AQ22" s="223">
        <f t="shared" si="23"/>
        <v>10.126414651843648</v>
      </c>
      <c r="AR22" s="223">
        <f>'Final metric_Gap&amp;Correction'!BH26</f>
        <v>90.840696418293618</v>
      </c>
      <c r="AS22" s="223">
        <f t="shared" si="24"/>
        <v>89.873585348156354</v>
      </c>
      <c r="AT22" s="223">
        <f t="shared" si="25"/>
        <v>101.07607932452102</v>
      </c>
      <c r="AU22" s="223">
        <f>'Final metric_Gap&amp;Correction'!BO26</f>
        <v>4.9369652791334167</v>
      </c>
      <c r="AV22" s="223">
        <f t="shared" si="26"/>
        <v>4.8796435230925406</v>
      </c>
      <c r="AW22" s="223">
        <f>'Final metric_Gap&amp;Correction'!BP26</f>
        <v>96.237746680246516</v>
      </c>
      <c r="AX22" s="223">
        <f t="shared" si="27"/>
        <v>95.12035647690746</v>
      </c>
      <c r="AY22" s="223">
        <f t="shared" si="28"/>
        <v>101.17471195937993</v>
      </c>
      <c r="AZ22" s="223">
        <f>'Final metric_Gap&amp;Correction'!BU26</f>
        <v>11.046481333989862</v>
      </c>
      <c r="BA22" s="223">
        <f t="shared" si="29"/>
        <v>10.901056345113226</v>
      </c>
      <c r="BB22" s="223">
        <f>'Final metric_Gap&amp;Correction'!BV26</f>
        <v>90.287563590397923</v>
      </c>
      <c r="BC22" s="223">
        <f t="shared" si="30"/>
        <v>89.098943654886781</v>
      </c>
      <c r="BD22" s="223">
        <f t="shared" si="31"/>
        <v>101.33404492438778</v>
      </c>
      <c r="BE22" s="223">
        <f>'Final metric_Gap&amp;Correction'!CB26</f>
        <v>77.892846779041051</v>
      </c>
      <c r="BF22" s="223">
        <f t="shared" si="32"/>
        <v>76.937559873479529</v>
      </c>
      <c r="BG22" s="223">
        <f>'Final metric_Gap&amp;Correction'!CC26</f>
        <v>23.348792424401918</v>
      </c>
      <c r="BH22" s="223">
        <f t="shared" si="33"/>
        <v>23.062440126520475</v>
      </c>
      <c r="BI22" s="223">
        <f t="shared" si="34"/>
        <v>101.24163920344297</v>
      </c>
      <c r="BJ22" s="223">
        <v>100</v>
      </c>
      <c r="BK22" s="223">
        <v>100</v>
      </c>
      <c r="BL22" s="223">
        <f>'Final metric_Gap&amp;Correction'!CP26</f>
        <v>3.8375674967526776</v>
      </c>
      <c r="BM22" s="223">
        <f t="shared" si="62"/>
        <v>3.7901932951000403</v>
      </c>
      <c r="BN22" s="223">
        <f>'Final metric_Gap&amp;Correction'!CQ26</f>
        <v>97.412347691316555</v>
      </c>
      <c r="BO22" s="223">
        <f t="shared" si="35"/>
        <v>96.209806704899961</v>
      </c>
      <c r="BP22" s="223">
        <f t="shared" si="36"/>
        <v>101.24991518806924</v>
      </c>
      <c r="BQ22" s="224">
        <f>'Final metric_Gap&amp;Correction'!CV26</f>
        <v>5.3985207626943259</v>
      </c>
      <c r="BR22" s="224">
        <f t="shared" si="37"/>
        <v>5.3229802718513479</v>
      </c>
      <c r="BS22" s="223">
        <f>'Final metric_Gap&amp;Correction'!CW26</f>
        <v>96.020618271925926</v>
      </c>
      <c r="BT22" s="223">
        <f t="shared" si="38"/>
        <v>94.67701972814865</v>
      </c>
      <c r="BU22" s="223">
        <f t="shared" si="39"/>
        <v>101.41913903462026</v>
      </c>
      <c r="BV22" s="223">
        <v>100</v>
      </c>
      <c r="BW22" s="223">
        <v>100</v>
      </c>
      <c r="BX22" s="221">
        <v>100</v>
      </c>
      <c r="BY22" s="221">
        <v>100</v>
      </c>
      <c r="BZ22" s="221">
        <v>100</v>
      </c>
      <c r="CA22" s="221">
        <v>100</v>
      </c>
      <c r="CB22" s="221">
        <v>100</v>
      </c>
      <c r="CC22" s="221">
        <v>100</v>
      </c>
      <c r="CD22" s="223">
        <f>'Final metric_Gap&amp;Correction'!EF26</f>
        <v>40.316038039768635</v>
      </c>
      <c r="CE22" s="223">
        <f t="shared" si="40"/>
        <v>39.89576777313593</v>
      </c>
      <c r="CF22" s="222">
        <f>'Final metric_Gap&amp;Correction'!EG26</f>
        <v>60.73738263638564</v>
      </c>
      <c r="CG22" s="220">
        <f t="shared" si="41"/>
        <v>60.10423222686407</v>
      </c>
      <c r="CH22" s="222">
        <f t="shared" si="42"/>
        <v>101.05342067615427</v>
      </c>
      <c r="CI22" s="222">
        <f>'Final metric_Gap&amp;Correction'!EL26</f>
        <v>90.42909861991329</v>
      </c>
      <c r="CJ22" s="222">
        <f t="shared" si="43"/>
        <v>89.511791529084292</v>
      </c>
      <c r="CK22" s="222">
        <f>'Final metric_Gap&amp;Correction'!EM26</f>
        <v>10.595690489051131</v>
      </c>
      <c r="CL22" s="222">
        <f t="shared" si="44"/>
        <v>10.488208470915703</v>
      </c>
      <c r="CM22" s="222">
        <f t="shared" si="45"/>
        <v>101.02478910896443</v>
      </c>
      <c r="CN22" s="222">
        <f>'Final metric_Gap&amp;Correction'!ER26</f>
        <v>55.445222580385966</v>
      </c>
      <c r="CO22" s="222">
        <f t="shared" si="46"/>
        <v>54.885549103614409</v>
      </c>
      <c r="CP22" s="222">
        <f>'Final metric_Gap&amp;Correction'!ES26</f>
        <v>45.574487499793783</v>
      </c>
      <c r="CQ22" s="222">
        <f t="shared" si="47"/>
        <v>45.114450896385591</v>
      </c>
      <c r="CR22" s="222">
        <f t="shared" si="48"/>
        <v>101.01971008017975</v>
      </c>
      <c r="CS22" s="222">
        <f>'Final metric_Gap&amp;Correction'!EY26</f>
        <v>59.222917015141526</v>
      </c>
      <c r="CT22" s="222">
        <f t="shared" si="49"/>
        <v>58.569358770555354</v>
      </c>
      <c r="CU22" s="177">
        <f>'Final metric_Gap&amp;Correction'!EZ26</f>
        <v>41.892953566857635</v>
      </c>
      <c r="CV22" s="177">
        <f t="shared" si="50"/>
        <v>41.430641229444646</v>
      </c>
      <c r="CW22" s="177">
        <f t="shared" si="51"/>
        <v>101.11587058199916</v>
      </c>
      <c r="CX22" s="177">
        <f>'Final metric_Gap&amp;Correction'!FE26</f>
        <v>13.154391222866044</v>
      </c>
      <c r="CY22" s="177">
        <f t="shared" si="52"/>
        <v>13.007956774348134</v>
      </c>
      <c r="CZ22" s="177">
        <f>'Final metric_Gap&amp;Correction'!FF26</f>
        <v>87.971338598182271</v>
      </c>
      <c r="DA22" s="177">
        <f t="shared" si="53"/>
        <v>86.992043225651869</v>
      </c>
      <c r="DB22" s="177">
        <f t="shared" si="54"/>
        <v>101.12572982104831</v>
      </c>
      <c r="DC22" s="177">
        <f>'Final metric_Gap&amp;Correction'!FL26</f>
        <v>50.54361190068105</v>
      </c>
      <c r="DD22" s="177">
        <f t="shared" si="55"/>
        <v>50.037672681166079</v>
      </c>
      <c r="DE22" s="177">
        <f>'Final metric_Gap&amp;Correction'!FM26</f>
        <v>50.467504708875822</v>
      </c>
      <c r="DF22" s="177">
        <f t="shared" si="56"/>
        <v>49.962327318833928</v>
      </c>
      <c r="DG22" s="177">
        <f t="shared" si="57"/>
        <v>101.01111660955686</v>
      </c>
      <c r="DH22" s="177">
        <f>'Final metric_Gap&amp;Correction'!FR26</f>
        <v>62.720602065074388</v>
      </c>
      <c r="DI22" s="177">
        <f t="shared" si="58"/>
        <v>62.090072179746613</v>
      </c>
      <c r="DJ22" s="177">
        <f>'Final metric_Gap&amp;Correction'!FS26</f>
        <v>38.29490631362814</v>
      </c>
      <c r="DK22" s="176">
        <f t="shared" si="59"/>
        <v>37.909927820253387</v>
      </c>
      <c r="DL22" s="223">
        <f t="shared" si="60"/>
        <v>101.01550837870252</v>
      </c>
      <c r="DM22" s="221"/>
      <c r="DN22" s="221"/>
    </row>
    <row r="23" spans="1:118" x14ac:dyDescent="0.15">
      <c r="A23" s="219" t="s">
        <v>32</v>
      </c>
      <c r="B23" s="222">
        <f>'Final metric_Gap&amp;Correction'!G27</f>
        <v>65.336207506314196</v>
      </c>
      <c r="C23" s="222">
        <f t="shared" si="0"/>
        <v>65.204205851890777</v>
      </c>
      <c r="D23" s="222">
        <f>'Final metric_Gap&amp;Correction'!H27</f>
        <v>34.866235959868433</v>
      </c>
      <c r="E23" s="222">
        <f t="shared" si="1"/>
        <v>34.795794148109223</v>
      </c>
      <c r="F23" s="222">
        <f t="shared" si="61"/>
        <v>100.20244346618263</v>
      </c>
      <c r="G23" s="222">
        <f>'Final metric_Gap&amp;Correction'!M27</f>
        <v>88.861054682858139</v>
      </c>
      <c r="H23" s="222">
        <f t="shared" si="2"/>
        <v>87.940454676497353</v>
      </c>
      <c r="I23" s="222">
        <f>'Final metric_Gap&amp;Correction'!N27</f>
        <v>12.185790036955247</v>
      </c>
      <c r="J23" s="222">
        <f t="shared" si="3"/>
        <v>12.059545323502658</v>
      </c>
      <c r="K23" s="222">
        <f t="shared" si="4"/>
        <v>101.04684471981338</v>
      </c>
      <c r="L23" s="223">
        <f>'Final metric_Gap&amp;Correction'!T27</f>
        <v>88.659046839834147</v>
      </c>
      <c r="M23" s="223">
        <f t="shared" si="5"/>
        <v>87.162149644039872</v>
      </c>
      <c r="N23" s="223">
        <f>'Final metric_Gap&amp;Correction'!U27</f>
        <v>13.058323832995081</v>
      </c>
      <c r="O23" s="223">
        <f t="shared" si="6"/>
        <v>12.837850355960118</v>
      </c>
      <c r="P23" s="223">
        <f t="shared" si="7"/>
        <v>101.71737067282923</v>
      </c>
      <c r="Q23" s="223">
        <f>'Final metric_Gap&amp;Correction'!Z27</f>
        <v>100.95195082273793</v>
      </c>
      <c r="R23" s="223">
        <f t="shared" si="8"/>
        <v>99.902747736159739</v>
      </c>
      <c r="S23" s="223">
        <f>'Final metric_Gap&amp;Correction'!AA27</f>
        <v>9.827363089682839E-2</v>
      </c>
      <c r="T23" s="223">
        <f t="shared" si="9"/>
        <v>9.7252263840264544E-2</v>
      </c>
      <c r="U23" s="223">
        <f t="shared" si="10"/>
        <v>101.05022445363475</v>
      </c>
      <c r="V23" s="223">
        <f>'Final metric_Gap&amp;Correction'!AF27</f>
        <v>13.367360329241265</v>
      </c>
      <c r="W23" s="223">
        <f t="shared" si="11"/>
        <v>13.227814952244504</v>
      </c>
      <c r="X23" s="223">
        <f>'Final metric_Gap&amp;Correction'!AG27</f>
        <v>87.687578657284874</v>
      </c>
      <c r="Y23" s="223">
        <f t="shared" si="12"/>
        <v>86.772185047755499</v>
      </c>
      <c r="Z23" s="223">
        <f t="shared" si="13"/>
        <v>101.05493898652614</v>
      </c>
      <c r="AA23" s="223">
        <f>'Final metric_Gap&amp;Correction'!AN27</f>
        <v>50.342464333009886</v>
      </c>
      <c r="AB23" s="223">
        <f t="shared" si="14"/>
        <v>49.771820338417534</v>
      </c>
      <c r="AC23" s="223">
        <f>'Final metric_Gap&amp;Correction'!AO27</f>
        <v>50.8040559081875</v>
      </c>
      <c r="AD23" s="223">
        <f t="shared" si="15"/>
        <v>50.228179661582473</v>
      </c>
      <c r="AE23" s="223">
        <f t="shared" si="16"/>
        <v>101.14652024119738</v>
      </c>
      <c r="AF23" s="223">
        <f>'Final metric_Gap&amp;Correction'!AT27</f>
        <v>14.310122239843276</v>
      </c>
      <c r="AG23" s="223">
        <f t="shared" si="17"/>
        <v>14.152295974919515</v>
      </c>
      <c r="AH23" s="223">
        <f>'Final metric_Gap&amp;Correction'!AU27</f>
        <v>86.805076772412107</v>
      </c>
      <c r="AI23" s="223">
        <f t="shared" si="18"/>
        <v>85.847704025080489</v>
      </c>
      <c r="AJ23" s="223">
        <f t="shared" si="19"/>
        <v>101.11519901225539</v>
      </c>
      <c r="AK23" s="223">
        <f>'Final metric_Gap&amp;Correction'!BA27</f>
        <v>14.07014552496841</v>
      </c>
      <c r="AL23" s="223">
        <f t="shared" si="20"/>
        <v>13.927106254882132</v>
      </c>
      <c r="AM23" s="223">
        <f>'Final metric_Gap&amp;Correction'!BB27</f>
        <v>86.956911118877727</v>
      </c>
      <c r="AN23" s="223">
        <f t="shared" si="21"/>
        <v>86.072893745117867</v>
      </c>
      <c r="AO23" s="223">
        <f t="shared" si="22"/>
        <v>101.02705664384614</v>
      </c>
      <c r="AP23" s="223">
        <f>'Final metric_Gap&amp;Correction'!BG27</f>
        <v>25.96862178179358</v>
      </c>
      <c r="AQ23" s="223">
        <f t="shared" si="23"/>
        <v>25.691750813953735</v>
      </c>
      <c r="AR23" s="223">
        <f>'Final metric_Gap&amp;Correction'!BH27</f>
        <v>75.10904306808294</v>
      </c>
      <c r="AS23" s="223">
        <f t="shared" si="24"/>
        <v>74.308249186046254</v>
      </c>
      <c r="AT23" s="223">
        <f t="shared" si="25"/>
        <v>101.07766484987653</v>
      </c>
      <c r="AU23" s="223">
        <f>'Final metric_Gap&amp;Correction'!BO27</f>
        <v>23.273099182076557</v>
      </c>
      <c r="AV23" s="223">
        <f t="shared" si="26"/>
        <v>23.026742943573559</v>
      </c>
      <c r="AW23" s="223">
        <f>'Final metric_Gap&amp;Correction'!BP27</f>
        <v>77.796770921162462</v>
      </c>
      <c r="AX23" s="223">
        <f t="shared" si="27"/>
        <v>76.973257056426434</v>
      </c>
      <c r="AY23" s="223">
        <f t="shared" si="28"/>
        <v>101.06987010323903</v>
      </c>
      <c r="AZ23" s="223">
        <f>'Final metric_Gap&amp;Correction'!BU27</f>
        <v>5.1457757020359374</v>
      </c>
      <c r="BA23" s="223">
        <f t="shared" si="29"/>
        <v>5.0876909719508738</v>
      </c>
      <c r="BB23" s="223">
        <f>'Final metric_Gap&amp;Correction'!BV27</f>
        <v>95.995896038745727</v>
      </c>
      <c r="BC23" s="223">
        <f t="shared" si="30"/>
        <v>94.912309028049123</v>
      </c>
      <c r="BD23" s="223">
        <f t="shared" si="31"/>
        <v>101.14167174078166</v>
      </c>
      <c r="BE23" s="223">
        <f>'Final metric_Gap&amp;Correction'!CB27</f>
        <v>60.932406239053016</v>
      </c>
      <c r="BF23" s="223">
        <f t="shared" si="32"/>
        <v>60.088926762942165</v>
      </c>
      <c r="BG23" s="223">
        <f>'Final metric_Gap&amp;Correction'!CC27</f>
        <v>40.471312418526736</v>
      </c>
      <c r="BH23" s="223">
        <f t="shared" si="33"/>
        <v>39.911073237057835</v>
      </c>
      <c r="BI23" s="223">
        <f t="shared" si="34"/>
        <v>101.40371865757976</v>
      </c>
      <c r="BJ23" s="223">
        <v>100</v>
      </c>
      <c r="BK23" s="223">
        <v>100</v>
      </c>
      <c r="BL23" s="223">
        <f>'Final metric_Gap&amp;Correction'!CP27</f>
        <v>101.02043708990448</v>
      </c>
      <c r="BM23" s="223">
        <f t="shared" si="62"/>
        <v>100</v>
      </c>
      <c r="BN23" s="223">
        <f>'Final metric_Gap&amp;Correction'!CQ27</f>
        <v>0</v>
      </c>
      <c r="BO23" s="223">
        <f t="shared" si="35"/>
        <v>0</v>
      </c>
      <c r="BP23" s="223">
        <f t="shared" si="36"/>
        <v>101.02043708990448</v>
      </c>
      <c r="BQ23" s="224">
        <f>'Final metric_Gap&amp;Correction'!CV27</f>
        <v>0</v>
      </c>
      <c r="BR23" s="224">
        <f t="shared" si="37"/>
        <v>0</v>
      </c>
      <c r="BS23" s="223">
        <f>'Final metric_Gap&amp;Correction'!CW27</f>
        <v>101.13737330830976</v>
      </c>
      <c r="BT23" s="223">
        <f t="shared" si="38"/>
        <v>100</v>
      </c>
      <c r="BU23" s="223">
        <f t="shared" si="39"/>
        <v>101.13737330830976</v>
      </c>
      <c r="BV23" s="223">
        <v>100</v>
      </c>
      <c r="BW23" s="223">
        <v>100</v>
      </c>
      <c r="BX23" s="221">
        <v>100</v>
      </c>
      <c r="BY23" s="221">
        <v>100</v>
      </c>
      <c r="BZ23" s="221">
        <v>100</v>
      </c>
      <c r="CA23" s="221">
        <v>100</v>
      </c>
      <c r="CB23" s="221">
        <v>100</v>
      </c>
      <c r="CC23" s="221">
        <v>100</v>
      </c>
      <c r="CD23" s="223">
        <f>'Final metric_Gap&amp;Correction'!EF27</f>
        <v>43.434198725397849</v>
      </c>
      <c r="CE23" s="223">
        <f t="shared" si="40"/>
        <v>42.98224952923497</v>
      </c>
      <c r="CF23" s="222">
        <f>'Final metric_Gap&amp;Correction'!EG27</f>
        <v>57.617279968976852</v>
      </c>
      <c r="CG23" s="220">
        <f t="shared" si="41"/>
        <v>57.01775047076503</v>
      </c>
      <c r="CH23" s="222">
        <f t="shared" si="42"/>
        <v>101.05147869437471</v>
      </c>
      <c r="CI23" s="222">
        <f>'Final metric_Gap&amp;Correction'!EL27</f>
        <v>74.892180955368573</v>
      </c>
      <c r="CJ23" s="222">
        <f t="shared" si="43"/>
        <v>74.133617516544462</v>
      </c>
      <c r="CK23" s="222">
        <f>'Final metric_Gap&amp;Correction'!EM27</f>
        <v>26.131057170917149</v>
      </c>
      <c r="CL23" s="222">
        <f t="shared" si="44"/>
        <v>25.866382483455542</v>
      </c>
      <c r="CM23" s="222">
        <f t="shared" si="45"/>
        <v>101.02323812628572</v>
      </c>
      <c r="CN23" s="222">
        <f>'Final metric_Gap&amp;Correction'!ER27</f>
        <v>23.39606402759976</v>
      </c>
      <c r="CO23" s="222">
        <f t="shared" si="46"/>
        <v>23.144507306105211</v>
      </c>
      <c r="CP23" s="222">
        <f>'Final metric_Gap&amp;Correction'!ES27</f>
        <v>77.690831961014311</v>
      </c>
      <c r="CQ23" s="222">
        <f t="shared" si="47"/>
        <v>76.855492693894789</v>
      </c>
      <c r="CR23" s="222">
        <f t="shared" si="48"/>
        <v>101.08689598861407</v>
      </c>
      <c r="CS23" s="222">
        <f>'Final metric_Gap&amp;Correction'!EY27</f>
        <v>64.441464659667403</v>
      </c>
      <c r="CT23" s="222">
        <f t="shared" si="49"/>
        <v>63.737822223171648</v>
      </c>
      <c r="CU23" s="177">
        <f>'Final metric_Gap&amp;Correction'!EZ27</f>
        <v>36.662499065406266</v>
      </c>
      <c r="CV23" s="177">
        <f t="shared" si="50"/>
        <v>36.262177776828352</v>
      </c>
      <c r="CW23" s="177">
        <f t="shared" si="51"/>
        <v>101.10396372507367</v>
      </c>
      <c r="CX23" s="177">
        <f>'Final metric_Gap&amp;Correction'!FE27</f>
        <v>17.881213485916785</v>
      </c>
      <c r="CY23" s="177">
        <f t="shared" si="52"/>
        <v>17.673276825565331</v>
      </c>
      <c r="CZ23" s="177">
        <f>'Final metric_Gap&amp;Correction'!FF27</f>
        <v>83.295346256816728</v>
      </c>
      <c r="DA23" s="177">
        <f t="shared" si="53"/>
        <v>82.326723174434662</v>
      </c>
      <c r="DB23" s="177">
        <f t="shared" si="54"/>
        <v>101.17655974273352</v>
      </c>
      <c r="DC23" s="177">
        <f>'Final metric_Gap&amp;Correction'!FL27</f>
        <v>0</v>
      </c>
      <c r="DD23" s="177">
        <f t="shared" si="55"/>
        <v>0</v>
      </c>
      <c r="DE23" s="177">
        <f>'Final metric_Gap&amp;Correction'!FM27</f>
        <v>101.01137168108862</v>
      </c>
      <c r="DF23" s="177">
        <f t="shared" si="56"/>
        <v>100</v>
      </c>
      <c r="DG23" s="177">
        <f t="shared" si="57"/>
        <v>101.01137168108862</v>
      </c>
      <c r="DH23" s="177">
        <f>'Final metric_Gap&amp;Correction'!FR27</f>
        <v>101.01035478287699</v>
      </c>
      <c r="DI23" s="177">
        <f>DH23/DL23*100</f>
        <v>100</v>
      </c>
      <c r="DJ23" s="177">
        <f>'Final metric_Gap&amp;Correction'!FS27</f>
        <v>0</v>
      </c>
      <c r="DK23" s="176">
        <f t="shared" si="59"/>
        <v>0</v>
      </c>
      <c r="DL23" s="223">
        <f t="shared" si="60"/>
        <v>101.01035478287699</v>
      </c>
      <c r="DM23" s="221"/>
      <c r="DN23" s="221"/>
    </row>
    <row r="24" spans="1:118" x14ac:dyDescent="0.15">
      <c r="A24" s="219" t="s">
        <v>33</v>
      </c>
      <c r="B24" s="222">
        <f>'Final metric_Gap&amp;Correction'!G28</f>
        <v>69.398821556371786</v>
      </c>
      <c r="C24" s="222">
        <f t="shared" si="0"/>
        <v>69.288186425211194</v>
      </c>
      <c r="D24" s="222">
        <f>'Final metric_Gap&amp;Correction'!H28</f>
        <v>30.760852317153546</v>
      </c>
      <c r="E24" s="222">
        <f t="shared" si="1"/>
        <v>30.711813574788799</v>
      </c>
      <c r="F24" s="222">
        <f t="shared" si="61"/>
        <v>100.15967387352534</v>
      </c>
      <c r="G24" s="222">
        <f>'Final metric_Gap&amp;Correction'!M28</f>
        <v>57.446363074978848</v>
      </c>
      <c r="H24" s="222">
        <f t="shared" si="2"/>
        <v>56.839768335225337</v>
      </c>
      <c r="I24" s="222">
        <f>'Final metric_Gap&amp;Correction'!N28</f>
        <v>43.620838212992602</v>
      </c>
      <c r="J24" s="222">
        <f t="shared" si="3"/>
        <v>43.16023166477467</v>
      </c>
      <c r="K24" s="222">
        <f t="shared" si="4"/>
        <v>101.06720128797144</v>
      </c>
      <c r="L24" s="223">
        <f>'Final metric_Gap&amp;Correction'!T28</f>
        <v>79.039403389117936</v>
      </c>
      <c r="M24" s="223">
        <f t="shared" si="5"/>
        <v>77.665486519730393</v>
      </c>
      <c r="N24" s="223">
        <f>'Final metric_Gap&amp;Correction'!U28</f>
        <v>22.729615168486166</v>
      </c>
      <c r="O24" s="223">
        <f t="shared" si="6"/>
        <v>22.334513480269607</v>
      </c>
      <c r="P24" s="223">
        <f t="shared" si="7"/>
        <v>101.7690185576041</v>
      </c>
      <c r="Q24" s="223">
        <f>'Final metric_Gap&amp;Correction'!Z28</f>
        <v>6.2667491823189136</v>
      </c>
      <c r="R24" s="223">
        <f t="shared" si="8"/>
        <v>6.1973368074708297</v>
      </c>
      <c r="S24" s="223">
        <f>'Final metric_Gap&amp;Correction'!AA28</f>
        <v>94.853286358825272</v>
      </c>
      <c r="T24" s="223">
        <f t="shared" si="9"/>
        <v>93.802663192529167</v>
      </c>
      <c r="U24" s="223">
        <f t="shared" si="10"/>
        <v>101.12003554114419</v>
      </c>
      <c r="V24" s="223">
        <f>'Final metric_Gap&amp;Correction'!AF28</f>
        <v>14.690677862926103</v>
      </c>
      <c r="W24" s="223">
        <f t="shared" si="11"/>
        <v>14.539428495268952</v>
      </c>
      <c r="X24" s="223">
        <f>'Final metric_Gap&amp;Correction'!AG28</f>
        <v>86.349592514319923</v>
      </c>
      <c r="Y24" s="223">
        <f t="shared" si="12"/>
        <v>85.460571504731035</v>
      </c>
      <c r="Z24" s="223">
        <f t="shared" si="13"/>
        <v>101.04027037724603</v>
      </c>
      <c r="AA24" s="223">
        <f>'Final metric_Gap&amp;Correction'!AN28</f>
        <v>52.396375127754524</v>
      </c>
      <c r="AB24" s="223">
        <f t="shared" si="14"/>
        <v>51.79099530305259</v>
      </c>
      <c r="AC24" s="223">
        <f>'Final metric_Gap&amp;Correction'!AO28</f>
        <v>48.772514987524374</v>
      </c>
      <c r="AD24" s="223">
        <f t="shared" si="15"/>
        <v>48.209004696947417</v>
      </c>
      <c r="AE24" s="223">
        <f t="shared" si="16"/>
        <v>101.1688901152789</v>
      </c>
      <c r="AF24" s="223">
        <f>'Final metric_Gap&amp;Correction'!AT28</f>
        <v>19.480538236058809</v>
      </c>
      <c r="AG24" s="223">
        <f t="shared" si="17"/>
        <v>19.270639650606952</v>
      </c>
      <c r="AH24" s="223">
        <f>'Final metric_Gap&amp;Correction'!AU28</f>
        <v>81.60867618161231</v>
      </c>
      <c r="AI24" s="223">
        <f t="shared" si="18"/>
        <v>80.729360349393048</v>
      </c>
      <c r="AJ24" s="223">
        <f t="shared" si="19"/>
        <v>101.08921441767112</v>
      </c>
      <c r="AK24" s="223">
        <f>'Final metric_Gap&amp;Correction'!BA28</f>
        <v>31.199428794298122</v>
      </c>
      <c r="AL24" s="223">
        <f t="shared" si="20"/>
        <v>30.880961755105723</v>
      </c>
      <c r="AM24" s="223">
        <f>'Final metric_Gap&amp;Correction'!BB28</f>
        <v>69.831844265517574</v>
      </c>
      <c r="AN24" s="223">
        <f t="shared" si="21"/>
        <v>69.11903824489427</v>
      </c>
      <c r="AO24" s="223">
        <f t="shared" si="22"/>
        <v>101.0312730598157</v>
      </c>
      <c r="AP24" s="223">
        <f>'Final metric_Gap&amp;Correction'!BG28</f>
        <v>9.8367634404929021</v>
      </c>
      <c r="AQ24" s="223">
        <f t="shared" si="23"/>
        <v>9.7331394055510003</v>
      </c>
      <c r="AR24" s="223">
        <f>'Final metric_Gap&amp;Correction'!BH28</f>
        <v>91.227888267699043</v>
      </c>
      <c r="AS24" s="223">
        <f t="shared" si="24"/>
        <v>90.266860594449</v>
      </c>
      <c r="AT24" s="223">
        <f t="shared" si="25"/>
        <v>101.06465170819195</v>
      </c>
      <c r="AU24" s="223">
        <f>'Final metric_Gap&amp;Correction'!BO28</f>
        <v>36.592926988568713</v>
      </c>
      <c r="AV24" s="223">
        <f t="shared" si="26"/>
        <v>36.181931210023563</v>
      </c>
      <c r="AW24" s="223">
        <f>'Final metric_Gap&amp;Correction'!BP28</f>
        <v>64.542987443857399</v>
      </c>
      <c r="AX24" s="223">
        <f t="shared" si="27"/>
        <v>63.818068789976422</v>
      </c>
      <c r="AY24" s="223">
        <f t="shared" si="28"/>
        <v>101.13591443242612</v>
      </c>
      <c r="AZ24" s="223">
        <f>'Final metric_Gap&amp;Correction'!BU28</f>
        <v>12.064947512095655</v>
      </c>
      <c r="BA24" s="223">
        <f t="shared" si="29"/>
        <v>11.916572404615264</v>
      </c>
      <c r="BB24" s="223">
        <f>'Final metric_Gap&amp;Correction'!BV28</f>
        <v>89.180168133934615</v>
      </c>
      <c r="BC24" s="223">
        <f t="shared" si="30"/>
        <v>88.083427595384734</v>
      </c>
      <c r="BD24" s="223">
        <f t="shared" si="31"/>
        <v>101.24511564603027</v>
      </c>
      <c r="BE24" s="223">
        <f>'Final metric_Gap&amp;Correction'!CB28</f>
        <v>64.943121679377768</v>
      </c>
      <c r="BF24" s="223">
        <f t="shared" si="32"/>
        <v>64.057923198237589</v>
      </c>
      <c r="BG24" s="223">
        <f>'Final metric_Gap&amp;Correction'!CC28</f>
        <v>36.438750284221157</v>
      </c>
      <c r="BH24" s="223">
        <f t="shared" si="33"/>
        <v>35.942076801762404</v>
      </c>
      <c r="BI24" s="223">
        <f t="shared" si="34"/>
        <v>101.38187196359893</v>
      </c>
      <c r="BJ24" s="223">
        <v>100</v>
      </c>
      <c r="BK24" s="223">
        <v>100</v>
      </c>
      <c r="BL24" s="223">
        <f>'Final metric_Gap&amp;Correction'!CP28</f>
        <v>3.3291145158842879</v>
      </c>
      <c r="BM24" s="223">
        <f t="shared" si="62"/>
        <v>3.2876369979616196</v>
      </c>
      <c r="BN24" s="223">
        <f>'Final metric_Gap&amp;Correction'!CQ28</f>
        <v>97.932506458340811</v>
      </c>
      <c r="BO24" s="223">
        <f t="shared" si="35"/>
        <v>96.712363002038387</v>
      </c>
      <c r="BP24" s="223">
        <f t="shared" si="36"/>
        <v>101.2616209742251</v>
      </c>
      <c r="BQ24" s="224">
        <f>'Final metric_Gap&amp;Correction'!CV28</f>
        <v>20.889992910354952</v>
      </c>
      <c r="BR24" s="224">
        <f t="shared" si="37"/>
        <v>20.600694788527573</v>
      </c>
      <c r="BS24" s="223">
        <f>'Final metric_Gap&amp;Correction'!CW28</f>
        <v>80.514319540254661</v>
      </c>
      <c r="BT24" s="223">
        <f t="shared" si="38"/>
        <v>79.399305211472424</v>
      </c>
      <c r="BU24" s="223">
        <f t="shared" si="39"/>
        <v>101.40431245060961</v>
      </c>
      <c r="BV24" s="223">
        <v>100</v>
      </c>
      <c r="BW24" s="223">
        <v>100</v>
      </c>
      <c r="BX24" s="221">
        <v>100</v>
      </c>
      <c r="BY24" s="221">
        <v>100</v>
      </c>
      <c r="BZ24" s="221">
        <v>100</v>
      </c>
      <c r="CA24" s="221">
        <v>100</v>
      </c>
      <c r="CB24" s="221">
        <v>100</v>
      </c>
      <c r="CC24" s="221">
        <v>100</v>
      </c>
      <c r="CD24" s="223">
        <f>'Final metric_Gap&amp;Correction'!EF28</f>
        <v>22.332810875651422</v>
      </c>
      <c r="CE24" s="223">
        <f t="shared" si="40"/>
        <v>22.098954711141015</v>
      </c>
      <c r="CF24" s="222">
        <f>'Final metric_Gap&amp;Correction'!EG28</f>
        <v>78.725411866406645</v>
      </c>
      <c r="CG24" s="220">
        <f t="shared" si="41"/>
        <v>77.901045288858981</v>
      </c>
      <c r="CH24" s="222">
        <f t="shared" si="42"/>
        <v>101.05822274205806</v>
      </c>
      <c r="CI24" s="222">
        <f>'Final metric_Gap&amp;Correction'!EL28</f>
        <v>80.845556898629198</v>
      </c>
      <c r="CJ24" s="222">
        <f t="shared" si="43"/>
        <v>80.022339713243113</v>
      </c>
      <c r="CK24" s="222">
        <f>'Final metric_Gap&amp;Correction'!EM28</f>
        <v>20.183177312762332</v>
      </c>
      <c r="CL24" s="222">
        <f t="shared" si="44"/>
        <v>19.977660286756883</v>
      </c>
      <c r="CM24" s="222">
        <f t="shared" si="45"/>
        <v>101.02873421139154</v>
      </c>
      <c r="CN24" s="222">
        <f>'Final metric_Gap&amp;Correction'!ER28</f>
        <v>1.3422235876753501</v>
      </c>
      <c r="CO24" s="222">
        <f t="shared" si="46"/>
        <v>1.3278819094549963</v>
      </c>
      <c r="CP24" s="222">
        <f>'Final metric_Gap&amp;Correction'!ES28</f>
        <v>99.737818102646358</v>
      </c>
      <c r="CQ24" s="222">
        <f t="shared" si="47"/>
        <v>98.672118090544998</v>
      </c>
      <c r="CR24" s="222">
        <f t="shared" si="48"/>
        <v>101.08004169032171</v>
      </c>
      <c r="CS24" s="222">
        <f>'Final metric_Gap&amp;Correction'!EY28</f>
        <v>49.429389496932288</v>
      </c>
      <c r="CT24" s="222">
        <f t="shared" si="49"/>
        <v>48.877681865371777</v>
      </c>
      <c r="CU24" s="177">
        <f>'Final metric_Gap&amp;Correction'!EZ28</f>
        <v>51.69936213470222</v>
      </c>
      <c r="CV24" s="177">
        <f t="shared" si="50"/>
        <v>51.122318134628216</v>
      </c>
      <c r="CW24" s="177">
        <f t="shared" si="51"/>
        <v>101.12875163163451</v>
      </c>
      <c r="CX24" s="177">
        <f>'Final metric_Gap&amp;Correction'!FE28</f>
        <v>25.516641653553041</v>
      </c>
      <c r="CY24" s="177">
        <f t="shared" si="52"/>
        <v>25.245544008320444</v>
      </c>
      <c r="CZ24" s="177">
        <f>'Final metric_Gap&amp;Correction'!FF28</f>
        <v>75.557201893424008</v>
      </c>
      <c r="DA24" s="177">
        <f t="shared" si="53"/>
        <v>74.754455991679563</v>
      </c>
      <c r="DB24" s="177">
        <f t="shared" si="54"/>
        <v>101.07384354697705</v>
      </c>
      <c r="DC24" s="177">
        <f>'Final metric_Gap&amp;Correction'!FL28</f>
        <v>75.791614796732162</v>
      </c>
      <c r="DD24" s="177">
        <f t="shared" si="55"/>
        <v>75.032944187544757</v>
      </c>
      <c r="DE24" s="177">
        <f>'Final metric_Gap&amp;Correction'!FM28</f>
        <v>25.219501876620154</v>
      </c>
      <c r="DF24" s="177">
        <f t="shared" si="56"/>
        <v>24.967055812455239</v>
      </c>
      <c r="DG24" s="177">
        <f t="shared" si="57"/>
        <v>101.01111667335232</v>
      </c>
      <c r="DH24" s="177">
        <f>'Final metric_Gap&amp;Correction'!FR28</f>
        <v>50.537127972175853</v>
      </c>
      <c r="DI24" s="177">
        <f t="shared" si="58"/>
        <v>50.031504401277061</v>
      </c>
      <c r="DJ24" s="177">
        <f>'Final metric_Gap&amp;Correction'!FS28</f>
        <v>50.47348239613018</v>
      </c>
      <c r="DK24" s="176">
        <f t="shared" si="59"/>
        <v>49.968495598722946</v>
      </c>
      <c r="DL24" s="223">
        <f t="shared" si="60"/>
        <v>101.01061036830603</v>
      </c>
      <c r="DM24" s="221"/>
      <c r="DN24" s="221"/>
    </row>
    <row r="25" spans="1:118" x14ac:dyDescent="0.15">
      <c r="A25" s="219" t="s">
        <v>34</v>
      </c>
      <c r="B25" s="222">
        <f>'Final metric_Gap&amp;Correction'!G29</f>
        <v>72.866979306210112</v>
      </c>
      <c r="C25" s="222">
        <f t="shared" si="0"/>
        <v>72.77049052402613</v>
      </c>
      <c r="D25" s="222">
        <f>'Final metric_Gap&amp;Correction'!H29</f>
        <v>27.265613976436679</v>
      </c>
      <c r="E25" s="222">
        <f t="shared" si="1"/>
        <v>27.229509475973867</v>
      </c>
      <c r="F25" s="222">
        <f t="shared" si="61"/>
        <v>100.13259328264679</v>
      </c>
      <c r="G25" s="222">
        <f>'Final metric_Gap&amp;Correction'!M29</f>
        <v>45.397885290264057</v>
      </c>
      <c r="H25" s="222">
        <f t="shared" si="2"/>
        <v>44.899009626051907</v>
      </c>
      <c r="I25" s="222">
        <f>'Final metric_Gap&amp;Correction'!N29</f>
        <v>55.713220875255203</v>
      </c>
      <c r="J25" s="222">
        <f t="shared" si="3"/>
        <v>55.100990373948086</v>
      </c>
      <c r="K25" s="222">
        <f t="shared" si="4"/>
        <v>101.11110616551926</v>
      </c>
      <c r="L25" s="223">
        <f>'Final metric_Gap&amp;Correction'!T29</f>
        <v>77.817546903184308</v>
      </c>
      <c r="M25" s="223">
        <f t="shared" si="5"/>
        <v>76.072275503765411</v>
      </c>
      <c r="N25" s="223">
        <f>'Final metric_Gap&amp;Correction'!U29</f>
        <v>24.476681037101905</v>
      </c>
      <c r="O25" s="223">
        <f t="shared" si="6"/>
        <v>23.927724496234582</v>
      </c>
      <c r="P25" s="223">
        <f t="shared" si="7"/>
        <v>102.29422794028622</v>
      </c>
      <c r="Q25" s="223">
        <f>'Final metric_Gap&amp;Correction'!Z29</f>
        <v>12.889261303227649</v>
      </c>
      <c r="R25" s="223">
        <f t="shared" si="8"/>
        <v>12.71015173836253</v>
      </c>
      <c r="S25" s="223">
        <f>'Final metric_Gap&amp;Correction'!AA29</f>
        <v>88.519923799767767</v>
      </c>
      <c r="T25" s="223">
        <f t="shared" si="9"/>
        <v>87.289848261637459</v>
      </c>
      <c r="U25" s="223">
        <f t="shared" si="10"/>
        <v>101.40918510299542</v>
      </c>
      <c r="V25" s="223">
        <f>'Final metric_Gap&amp;Correction'!AF29</f>
        <v>7.7222120293213461</v>
      </c>
      <c r="W25" s="223">
        <f t="shared" si="11"/>
        <v>7.6410760557505784</v>
      </c>
      <c r="X25" s="223">
        <f>'Final metric_Gap&amp;Correction'!AG29</f>
        <v>93.33962759874656</v>
      </c>
      <c r="Y25" s="223">
        <f t="shared" si="12"/>
        <v>92.358923944249426</v>
      </c>
      <c r="Z25" s="223">
        <f t="shared" si="13"/>
        <v>101.0618396280679</v>
      </c>
      <c r="AA25" s="223">
        <f>'Final metric_Gap&amp;Correction'!AN29</f>
        <v>23.176546242745218</v>
      </c>
      <c r="AB25" s="223">
        <f t="shared" si="14"/>
        <v>22.885277724927082</v>
      </c>
      <c r="AC25" s="223">
        <f>'Final metric_Gap&amp;Correction'!AO29</f>
        <v>78.096186914872874</v>
      </c>
      <c r="AD25" s="223">
        <f t="shared" si="15"/>
        <v>77.114722275072907</v>
      </c>
      <c r="AE25" s="223">
        <f t="shared" si="16"/>
        <v>101.27273315761809</v>
      </c>
      <c r="AF25" s="223">
        <f>'Final metric_Gap&amp;Correction'!AT29</f>
        <v>3.0182437980556149</v>
      </c>
      <c r="AG25" s="223">
        <f t="shared" si="17"/>
        <v>2.9794203733255564</v>
      </c>
      <c r="AH25" s="223">
        <f>'Final metric_Gap&amp;Correction'!AU29</f>
        <v>98.28480914061798</v>
      </c>
      <c r="AI25" s="223">
        <f t="shared" si="18"/>
        <v>97.020579626674447</v>
      </c>
      <c r="AJ25" s="223">
        <f t="shared" si="19"/>
        <v>101.3030529386736</v>
      </c>
      <c r="AK25" s="223">
        <f>'Final metric_Gap&amp;Correction'!BA29</f>
        <v>5.605086673677186</v>
      </c>
      <c r="AL25" s="223">
        <f t="shared" si="20"/>
        <v>5.5478368907199513</v>
      </c>
      <c r="AM25" s="223">
        <f>'Final metric_Gap&amp;Correction'!BB29</f>
        <v>95.426843141220544</v>
      </c>
      <c r="AN25" s="223">
        <f t="shared" si="21"/>
        <v>94.452163109280036</v>
      </c>
      <c r="AO25" s="223">
        <f t="shared" si="22"/>
        <v>101.03192981489774</v>
      </c>
      <c r="AP25" s="223">
        <f>'Final metric_Gap&amp;Correction'!BG29</f>
        <v>21.948332469473392</v>
      </c>
      <c r="AQ25" s="223">
        <f t="shared" si="23"/>
        <v>21.710238111438617</v>
      </c>
      <c r="AR25" s="223">
        <f>'Final metric_Gap&amp;Correction'!BH29</f>
        <v>79.148359132031104</v>
      </c>
      <c r="AS25" s="223">
        <f t="shared" si="24"/>
        <v>78.289761888561387</v>
      </c>
      <c r="AT25" s="223">
        <f t="shared" si="25"/>
        <v>101.09669160150449</v>
      </c>
      <c r="AU25" s="223">
        <f>'Final metric_Gap&amp;Correction'!BO29</f>
        <v>42.861162721789832</v>
      </c>
      <c r="AV25" s="223">
        <f t="shared" si="26"/>
        <v>42.347027127246847</v>
      </c>
      <c r="AW25" s="223">
        <f>'Final metric_Gap&amp;Correction'!BP29</f>
        <v>58.352938076828394</v>
      </c>
      <c r="AX25" s="223">
        <f t="shared" si="27"/>
        <v>57.652972872753153</v>
      </c>
      <c r="AY25" s="223">
        <f t="shared" si="28"/>
        <v>101.21410079861823</v>
      </c>
      <c r="AZ25" s="223">
        <f>'Final metric_Gap&amp;Correction'!BU29</f>
        <v>2.1157614637562676</v>
      </c>
      <c r="BA25" s="223">
        <f t="shared" si="29"/>
        <v>2.0870402681134568</v>
      </c>
      <c r="BB25" s="223">
        <f>'Final metric_Gap&amp;Correction'!BV29</f>
        <v>99.260407270581226</v>
      </c>
      <c r="BC25" s="223">
        <f t="shared" si="30"/>
        <v>97.912959731886545</v>
      </c>
      <c r="BD25" s="223">
        <f t="shared" si="31"/>
        <v>101.3761687343375</v>
      </c>
      <c r="BE25" s="223">
        <f>'Final metric_Gap&amp;Correction'!CB29</f>
        <v>66.173163412901957</v>
      </c>
      <c r="BF25" s="223">
        <f t="shared" si="32"/>
        <v>65.237682052622688</v>
      </c>
      <c r="BG25" s="223">
        <f>'Final metric_Gap&amp;Correction'!CC29</f>
        <v>35.260795199429928</v>
      </c>
      <c r="BH25" s="223">
        <f t="shared" si="33"/>
        <v>34.762317947377319</v>
      </c>
      <c r="BI25" s="223">
        <f t="shared" si="34"/>
        <v>101.43395861233188</v>
      </c>
      <c r="BJ25" s="223">
        <v>100</v>
      </c>
      <c r="BK25" s="223">
        <v>100</v>
      </c>
      <c r="BL25" s="223">
        <f>'Final metric_Gap&amp;Correction'!CP29</f>
        <v>18.417589527048758</v>
      </c>
      <c r="BM25" s="223">
        <f t="shared" si="62"/>
        <v>18.155949933819535</v>
      </c>
      <c r="BN25" s="223">
        <f>'Final metric_Gap&amp;Correction'!CQ29</f>
        <v>83.023478520522033</v>
      </c>
      <c r="BO25" s="223">
        <f t="shared" si="35"/>
        <v>81.844050066180458</v>
      </c>
      <c r="BP25" s="223">
        <f t="shared" si="36"/>
        <v>101.44106804757079</v>
      </c>
      <c r="BQ25" s="224">
        <f>'Final metric_Gap&amp;Correction'!CV29</f>
        <v>16.31696068199026</v>
      </c>
      <c r="BR25" s="224">
        <f t="shared" si="37"/>
        <v>16.023724572110488</v>
      </c>
      <c r="BS25" s="223">
        <f>'Final metric_Gap&amp;Correction'!CW29</f>
        <v>85.513051488776526</v>
      </c>
      <c r="BT25" s="223">
        <f t="shared" si="38"/>
        <v>83.976275427889504</v>
      </c>
      <c r="BU25" s="223">
        <f t="shared" si="39"/>
        <v>101.83001217076679</v>
      </c>
      <c r="BV25" s="223">
        <v>100</v>
      </c>
      <c r="BW25" s="223">
        <v>100</v>
      </c>
      <c r="BX25" s="221">
        <v>100</v>
      </c>
      <c r="BY25" s="221">
        <v>100</v>
      </c>
      <c r="BZ25" s="221">
        <v>100</v>
      </c>
      <c r="CA25" s="221">
        <v>100</v>
      </c>
      <c r="CB25" s="221">
        <v>100</v>
      </c>
      <c r="CC25" s="221">
        <v>100</v>
      </c>
      <c r="CD25" s="223">
        <f>'Final metric_Gap&amp;Correction'!EF29</f>
        <v>20.577879524234291</v>
      </c>
      <c r="CE25" s="223">
        <f t="shared" si="40"/>
        <v>20.348970150995228</v>
      </c>
      <c r="CF25" s="222">
        <f>'Final metric_Gap&amp;Correction'!EG29</f>
        <v>80.547039189295148</v>
      </c>
      <c r="CG25" s="220">
        <f t="shared" si="41"/>
        <v>79.651029849004772</v>
      </c>
      <c r="CH25" s="222">
        <f t="shared" si="42"/>
        <v>101.12491871352944</v>
      </c>
      <c r="CI25" s="222">
        <f>'Final metric_Gap&amp;Correction'!EL29</f>
        <v>62.21657596058261</v>
      </c>
      <c r="CJ25" s="222">
        <f t="shared" si="43"/>
        <v>61.567215392765895</v>
      </c>
      <c r="CK25" s="222">
        <f>'Final metric_Gap&amp;Correction'!EM29</f>
        <v>38.838142144945039</v>
      </c>
      <c r="CL25" s="222">
        <f t="shared" si="44"/>
        <v>38.432784607234098</v>
      </c>
      <c r="CM25" s="222">
        <f t="shared" si="45"/>
        <v>101.05471810552766</v>
      </c>
      <c r="CN25" s="222">
        <f>'Final metric_Gap&amp;Correction'!ER29</f>
        <v>27.059885883191313</v>
      </c>
      <c r="CO25" s="222">
        <f t="shared" si="46"/>
        <v>26.77321659482368</v>
      </c>
      <c r="CP25" s="222">
        <f>'Final metric_Gap&amp;Correction'!ES29</f>
        <v>74.010845709153315</v>
      </c>
      <c r="CQ25" s="222">
        <f t="shared" si="47"/>
        <v>73.22678340517632</v>
      </c>
      <c r="CR25" s="222">
        <f t="shared" si="48"/>
        <v>101.07073159234463</v>
      </c>
      <c r="CS25" s="222">
        <f>'Final metric_Gap&amp;Correction'!EY29</f>
        <v>73.644299782392366</v>
      </c>
      <c r="CT25" s="222">
        <f t="shared" si="49"/>
        <v>72.799903908113421</v>
      </c>
      <c r="CU25" s="177">
        <f>'Final metric_Gap&amp;Correction'!EZ29</f>
        <v>27.515586191282456</v>
      </c>
      <c r="CV25" s="177">
        <f t="shared" si="50"/>
        <v>27.200096091886589</v>
      </c>
      <c r="CW25" s="177">
        <f t="shared" si="51"/>
        <v>101.15988597367482</v>
      </c>
      <c r="CX25" s="177">
        <f>'Final metric_Gap&amp;Correction'!FE29</f>
        <v>11.097019392521336</v>
      </c>
      <c r="CY25" s="177">
        <f t="shared" si="52"/>
        <v>10.951140081970852</v>
      </c>
      <c r="CZ25" s="177">
        <f>'Final metric_Gap&amp;Correction'!FF29</f>
        <v>90.235073060488645</v>
      </c>
      <c r="DA25" s="177">
        <f t="shared" si="53"/>
        <v>89.048859918029152</v>
      </c>
      <c r="DB25" s="177">
        <f t="shared" si="54"/>
        <v>101.33209245300998</v>
      </c>
      <c r="DC25" s="177">
        <f>'Final metric_Gap&amp;Correction'!FL29</f>
        <v>6.052301464535133</v>
      </c>
      <c r="DD25" s="177">
        <f t="shared" si="55"/>
        <v>5.9903902735244499</v>
      </c>
      <c r="DE25" s="177">
        <f>'Final metric_Gap&amp;Correction'!FM29</f>
        <v>94.981207007931346</v>
      </c>
      <c r="DF25" s="177">
        <f t="shared" si="56"/>
        <v>94.009609726475546</v>
      </c>
      <c r="DG25" s="177">
        <f t="shared" si="57"/>
        <v>101.03350847246648</v>
      </c>
      <c r="DH25" s="177">
        <f>'Final metric_Gap&amp;Correction'!FR29</f>
        <v>21.986341616098549</v>
      </c>
      <c r="DI25" s="177">
        <f t="shared" si="58"/>
        <v>21.764110783883574</v>
      </c>
      <c r="DJ25" s="177">
        <f>'Final metric_Gap&amp;Correction'!FS29</f>
        <v>79.034746883320139</v>
      </c>
      <c r="DK25" s="176">
        <f t="shared" si="59"/>
        <v>78.235889216116433</v>
      </c>
      <c r="DL25" s="223">
        <f t="shared" si="60"/>
        <v>101.02108849941868</v>
      </c>
      <c r="DM25" s="221"/>
      <c r="DN25" s="221"/>
    </row>
    <row r="26" spans="1:118" x14ac:dyDescent="0.15">
      <c r="A26" s="219" t="s">
        <v>35</v>
      </c>
      <c r="B26" s="222">
        <f>'Final metric_Gap&amp;Correction'!G30</f>
        <v>54.525122904394316</v>
      </c>
      <c r="C26" s="222">
        <f t="shared" si="0"/>
        <v>54.471083286361818</v>
      </c>
      <c r="D26" s="222">
        <f>'Final metric_Gap&amp;Correction'!H30</f>
        <v>45.574084995967063</v>
      </c>
      <c r="E26" s="222">
        <f t="shared" si="1"/>
        <v>45.528916713638182</v>
      </c>
      <c r="F26" s="222">
        <f t="shared" si="61"/>
        <v>100.09920790036138</v>
      </c>
      <c r="G26" s="222">
        <f>'Final metric_Gap&amp;Correction'!M30</f>
        <v>49.590774501422224</v>
      </c>
      <c r="H26" s="222">
        <f t="shared" si="2"/>
        <v>49.074865105523529</v>
      </c>
      <c r="I26" s="222">
        <f>'Final metric_Gap&amp;Correction'!N30</f>
        <v>51.460495623904379</v>
      </c>
      <c r="J26" s="222">
        <f t="shared" si="3"/>
        <v>50.925134894476479</v>
      </c>
      <c r="K26" s="222">
        <f t="shared" si="4"/>
        <v>101.0512701253266</v>
      </c>
      <c r="L26" s="223">
        <f>'Final metric_Gap&amp;Correction'!T30</f>
        <v>83.914948084001125</v>
      </c>
      <c r="M26" s="223">
        <f t="shared" si="5"/>
        <v>82.294488318620324</v>
      </c>
      <c r="N26" s="223">
        <f>'Final metric_Gap&amp;Correction'!U30</f>
        <v>18.054150695867158</v>
      </c>
      <c r="O26" s="223">
        <f t="shared" si="6"/>
        <v>17.705511681379672</v>
      </c>
      <c r="P26" s="223">
        <f t="shared" si="7"/>
        <v>101.96909877986829</v>
      </c>
      <c r="Q26" s="223">
        <f>'Final metric_Gap&amp;Correction'!Z30</f>
        <v>22.06878853371532</v>
      </c>
      <c r="R26" s="223">
        <f t="shared" si="8"/>
        <v>21.789837970743807</v>
      </c>
      <c r="S26" s="223">
        <f>'Final metric_Gap&amp;Correction'!AA30</f>
        <v>79.211397961228087</v>
      </c>
      <c r="T26" s="223">
        <f t="shared" si="9"/>
        <v>78.210162029256196</v>
      </c>
      <c r="U26" s="223">
        <f t="shared" si="10"/>
        <v>101.28018649494341</v>
      </c>
      <c r="V26" s="223">
        <f>'Final metric_Gap&amp;Correction'!AF30</f>
        <v>9.4650620911945929</v>
      </c>
      <c r="W26" s="223">
        <f t="shared" si="11"/>
        <v>9.3638692228702496</v>
      </c>
      <c r="X26" s="223">
        <f>'Final metric_Gap&amp;Correction'!AG30</f>
        <v>91.615611569616362</v>
      </c>
      <c r="Y26" s="223">
        <f t="shared" si="12"/>
        <v>90.636130777129736</v>
      </c>
      <c r="Z26" s="223">
        <f t="shared" si="13"/>
        <v>101.08067366081096</v>
      </c>
      <c r="AA26" s="223">
        <f>'Final metric_Gap&amp;Correction'!AN30</f>
        <v>18.584787315616602</v>
      </c>
      <c r="AB26" s="223">
        <f t="shared" si="14"/>
        <v>18.343656483615352</v>
      </c>
      <c r="AC26" s="223">
        <f>'Final metric_Gap&amp;Correction'!AO30</f>
        <v>82.729731587507359</v>
      </c>
      <c r="AD26" s="223">
        <f t="shared" si="15"/>
        <v>81.656343516384638</v>
      </c>
      <c r="AE26" s="223">
        <f t="shared" si="16"/>
        <v>101.31451890312397</v>
      </c>
      <c r="AF26" s="223">
        <f>'Final metric_Gap&amp;Correction'!AT30</f>
        <v>3.4718600419589851</v>
      </c>
      <c r="AG26" s="223">
        <f t="shared" si="17"/>
        <v>3.427189591634777</v>
      </c>
      <c r="AH26" s="223">
        <f>'Final metric_Gap&amp;Correction'!AU30</f>
        <v>97.831553414747376</v>
      </c>
      <c r="AI26" s="223">
        <f t="shared" si="18"/>
        <v>96.572810408365214</v>
      </c>
      <c r="AJ26" s="223">
        <f t="shared" si="19"/>
        <v>101.30341345670637</v>
      </c>
      <c r="AK26" s="223">
        <f>'Final metric_Gap&amp;Correction'!BA30</f>
        <v>14.392727456761788</v>
      </c>
      <c r="AL26" s="223">
        <f t="shared" si="20"/>
        <v>14.244480684809858</v>
      </c>
      <c r="AM26" s="223">
        <f>'Final metric_Gap&amp;Correction'!BB30</f>
        <v>86.648003863896463</v>
      </c>
      <c r="AN26" s="223">
        <f t="shared" si="21"/>
        <v>85.755519315190142</v>
      </c>
      <c r="AO26" s="223">
        <f t="shared" si="22"/>
        <v>101.04073132065825</v>
      </c>
      <c r="AP26" s="223">
        <f>'Final metric_Gap&amp;Correction'!BG30</f>
        <v>5.6664321092273902</v>
      </c>
      <c r="AQ26" s="223">
        <f t="shared" si="23"/>
        <v>5.6026553691294776</v>
      </c>
      <c r="AR26" s="223">
        <f>'Final metric_Gap&amp;Correction'!BH30</f>
        <v>95.471898483964566</v>
      </c>
      <c r="AS26" s="223">
        <f t="shared" si="24"/>
        <v>94.397344630870521</v>
      </c>
      <c r="AT26" s="223">
        <f t="shared" si="25"/>
        <v>101.13833059319195</v>
      </c>
      <c r="AU26" s="223">
        <f>'Final metric_Gap&amp;Correction'!BO30</f>
        <v>36.412835565643505</v>
      </c>
      <c r="AV26" s="223">
        <f t="shared" si="26"/>
        <v>35.934697219799666</v>
      </c>
      <c r="AW26" s="223">
        <f>'Final metric_Gap&amp;Correction'!BP30</f>
        <v>64.917740125364091</v>
      </c>
      <c r="AX26" s="223">
        <f t="shared" si="27"/>
        <v>64.065302780200327</v>
      </c>
      <c r="AY26" s="223">
        <f t="shared" si="28"/>
        <v>101.3305756910076</v>
      </c>
      <c r="AZ26" s="223">
        <f>'Final metric_Gap&amp;Correction'!BU30</f>
        <v>2.0926698180774546</v>
      </c>
      <c r="BA26" s="223">
        <f t="shared" si="29"/>
        <v>2.0660894789802171</v>
      </c>
      <c r="BB26" s="223">
        <f>'Final metric_Gap&amp;Correction'!BV30</f>
        <v>99.193834922770321</v>
      </c>
      <c r="BC26" s="223">
        <f t="shared" si="30"/>
        <v>97.933910521019783</v>
      </c>
      <c r="BD26" s="223">
        <f t="shared" si="31"/>
        <v>101.28650474084777</v>
      </c>
      <c r="BE26" s="223">
        <f>'Final metric_Gap&amp;Correction'!CB30</f>
        <v>65.912176483373855</v>
      </c>
      <c r="BF26" s="223">
        <f t="shared" si="32"/>
        <v>64.968175855363384</v>
      </c>
      <c r="BG26" s="223">
        <f>'Final metric_Gap&amp;Correction'!CC30</f>
        <v>35.540843576958572</v>
      </c>
      <c r="BH26" s="223">
        <f t="shared" si="33"/>
        <v>35.031824144636623</v>
      </c>
      <c r="BI26" s="223">
        <f t="shared" si="34"/>
        <v>101.45302006033242</v>
      </c>
      <c r="BJ26" s="223">
        <v>100</v>
      </c>
      <c r="BK26" s="223">
        <v>100</v>
      </c>
      <c r="BL26" s="223">
        <f>'Final metric_Gap&amp;Correction'!CP30</f>
        <v>36.014386179515284</v>
      </c>
      <c r="BM26" s="223">
        <f t="shared" si="62"/>
        <v>35.381989416075676</v>
      </c>
      <c r="BN26" s="223">
        <f>'Final metric_Gap&amp;Correction'!CQ30</f>
        <v>65.772954707405788</v>
      </c>
      <c r="BO26" s="223">
        <f t="shared" si="35"/>
        <v>64.618010583924317</v>
      </c>
      <c r="BP26" s="223">
        <f t="shared" si="36"/>
        <v>101.78734088692107</v>
      </c>
      <c r="BQ26" s="224">
        <f>'Final metric_Gap&amp;Correction'!CV30</f>
        <v>15.831478111296901</v>
      </c>
      <c r="BR26" s="224">
        <f t="shared" si="37"/>
        <v>15.554779856368137</v>
      </c>
      <c r="BS26" s="223">
        <f>'Final metric_Gap&amp;Correction'!CW30</f>
        <v>85.947385090135569</v>
      </c>
      <c r="BT26" s="223">
        <f t="shared" si="38"/>
        <v>84.445220143631857</v>
      </c>
      <c r="BU26" s="223">
        <f t="shared" si="39"/>
        <v>101.77886320143247</v>
      </c>
      <c r="BV26" s="223">
        <v>100</v>
      </c>
      <c r="BW26" s="223">
        <v>100</v>
      </c>
      <c r="BX26" s="221">
        <v>100</v>
      </c>
      <c r="BY26" s="221">
        <v>100</v>
      </c>
      <c r="BZ26" s="221">
        <v>100</v>
      </c>
      <c r="CA26" s="221">
        <v>100</v>
      </c>
      <c r="CB26" s="221">
        <v>100</v>
      </c>
      <c r="CC26" s="221">
        <v>100</v>
      </c>
      <c r="CD26" s="223">
        <f>'Final metric_Gap&amp;Correction'!EF30</f>
        <v>28.982368755887659</v>
      </c>
      <c r="CE26" s="223">
        <f t="shared" si="40"/>
        <v>28.633668116469103</v>
      </c>
      <c r="CF26" s="222">
        <f>'Final metric_Gap&amp;Correction'!EG30</f>
        <v>72.235430647249231</v>
      </c>
      <c r="CG26" s="220">
        <f t="shared" si="41"/>
        <v>71.366331883530904</v>
      </c>
      <c r="CH26" s="222">
        <f t="shared" si="42"/>
        <v>101.21779940313689</v>
      </c>
      <c r="CI26" s="222">
        <f>'Final metric_Gap&amp;Correction'!EL30</f>
        <v>81.81921912398029</v>
      </c>
      <c r="CJ26" s="222">
        <f t="shared" si="43"/>
        <v>80.981300695143844</v>
      </c>
      <c r="CK26" s="222">
        <f>'Final metric_Gap&amp;Correction'!EM30</f>
        <v>19.215486939819314</v>
      </c>
      <c r="CL26" s="222">
        <f t="shared" si="44"/>
        <v>19.018699304856153</v>
      </c>
      <c r="CM26" s="222">
        <f t="shared" si="45"/>
        <v>101.0347060637996</v>
      </c>
      <c r="CN26" s="222">
        <f>'Final metric_Gap&amp;Correction'!ER30</f>
        <v>14.787266469572971</v>
      </c>
      <c r="CO26" s="222">
        <f t="shared" si="46"/>
        <v>14.629032747669982</v>
      </c>
      <c r="CP26" s="222">
        <f>'Final metric_Gap&amp;Correction'!ES30</f>
        <v>86.294375253651637</v>
      </c>
      <c r="CQ26" s="222">
        <f t="shared" si="47"/>
        <v>85.370967252330018</v>
      </c>
      <c r="CR26" s="222">
        <f t="shared" si="48"/>
        <v>101.08164172322461</v>
      </c>
      <c r="CS26" s="222">
        <f>'Final metric_Gap&amp;Correction'!EY30</f>
        <v>101.01177376093042</v>
      </c>
      <c r="CT26" s="222">
        <f t="shared" si="49"/>
        <v>99.916566271405628</v>
      </c>
      <c r="CU26" s="177">
        <f>'Final metric_Gap&amp;Correction'!EZ30</f>
        <v>8.4348264069774845E-2</v>
      </c>
      <c r="CV26" s="177">
        <f t="shared" si="50"/>
        <v>8.3433728594373036E-2</v>
      </c>
      <c r="CW26" s="177">
        <f t="shared" si="51"/>
        <v>101.0961220250002</v>
      </c>
      <c r="CX26" s="177">
        <f>'Final metric_Gap&amp;Correction'!FE30</f>
        <v>20.28833332521506</v>
      </c>
      <c r="CY26" s="177">
        <f t="shared" si="52"/>
        <v>20.035979803845272</v>
      </c>
      <c r="CZ26" s="177">
        <f>'Final metric_Gap&amp;Correction'!FF30</f>
        <v>80.971168450292595</v>
      </c>
      <c r="DA26" s="177">
        <f t="shared" si="53"/>
        <v>79.964020196154735</v>
      </c>
      <c r="DB26" s="177">
        <f t="shared" si="54"/>
        <v>101.25950177550766</v>
      </c>
      <c r="DC26" s="177">
        <f>'Final metric_Gap&amp;Correction'!FL30</f>
        <v>21.967053892836503</v>
      </c>
      <c r="DD26" s="177">
        <f t="shared" si="55"/>
        <v>21.745028312551256</v>
      </c>
      <c r="DE26" s="177">
        <f>'Final metric_Gap&amp;Correction'!FM30</f>
        <v>79.053986765717582</v>
      </c>
      <c r="DF26" s="177">
        <f t="shared" si="56"/>
        <v>78.254971687448744</v>
      </c>
      <c r="DG26" s="177">
        <f t="shared" si="57"/>
        <v>101.02104065855409</v>
      </c>
      <c r="DH26" s="177">
        <f>'Final metric_Gap&amp;Correction'!FR30</f>
        <v>7.4378308703138245</v>
      </c>
      <c r="DI26" s="177">
        <f t="shared" si="58"/>
        <v>7.3604481910193131</v>
      </c>
      <c r="DJ26" s="177">
        <f>'Final metric_Gap&amp;Correction'!FS30</f>
        <v>93.613500207444858</v>
      </c>
      <c r="DK26" s="176">
        <f t="shared" si="59"/>
        <v>92.639551808980684</v>
      </c>
      <c r="DL26" s="223">
        <f t="shared" si="60"/>
        <v>101.05133107775868</v>
      </c>
      <c r="DM26" s="221"/>
      <c r="DN26" s="221"/>
    </row>
    <row r="27" spans="1:118" x14ac:dyDescent="0.15">
      <c r="A27" s="219" t="s">
        <v>36</v>
      </c>
      <c r="B27" s="222">
        <f>'Final metric_Gap&amp;Correction'!G31</f>
        <v>69.180334077412894</v>
      </c>
      <c r="C27" s="222">
        <f t="shared" si="0"/>
        <v>69.075044533222496</v>
      </c>
      <c r="D27" s="222">
        <f>'Final metric_Gap&amp;Correction'!H31</f>
        <v>30.972093684164239</v>
      </c>
      <c r="E27" s="222">
        <f t="shared" si="1"/>
        <v>30.924955466777504</v>
      </c>
      <c r="F27" s="222">
        <f t="shared" si="61"/>
        <v>100.15242776157713</v>
      </c>
      <c r="G27" s="222">
        <f>'Final metric_Gap&amp;Correction'!M31</f>
        <v>50.256707296267557</v>
      </c>
      <c r="H27" s="222">
        <f t="shared" si="2"/>
        <v>49.699365703007643</v>
      </c>
      <c r="I27" s="222">
        <f>'Final metric_Gap&amp;Correction'!N31</f>
        <v>50.864718672406696</v>
      </c>
      <c r="J27" s="222">
        <f t="shared" si="3"/>
        <v>50.300634296992349</v>
      </c>
      <c r="K27" s="222">
        <f t="shared" si="4"/>
        <v>101.12142596867426</v>
      </c>
      <c r="L27" s="223">
        <f>'Final metric_Gap&amp;Correction'!T31</f>
        <v>66.079100166882412</v>
      </c>
      <c r="M27" s="223">
        <f t="shared" si="5"/>
        <v>64.481075050187926</v>
      </c>
      <c r="N27" s="223">
        <f>'Final metric_Gap&amp;Correction'!U31</f>
        <v>36.399185307500112</v>
      </c>
      <c r="O27" s="223">
        <f t="shared" si="6"/>
        <v>35.518924949812089</v>
      </c>
      <c r="P27" s="223">
        <f t="shared" si="7"/>
        <v>102.47828547438252</v>
      </c>
      <c r="Q27" s="223">
        <f>'Final metric_Gap&amp;Correction'!Z31</f>
        <v>9.7320481275736395</v>
      </c>
      <c r="R27" s="223">
        <f t="shared" si="8"/>
        <v>9.6022851185751126</v>
      </c>
      <c r="S27" s="223">
        <f>'Final metric_Gap&amp;Correction'!AA31</f>
        <v>91.61932821041394</v>
      </c>
      <c r="T27" s="223">
        <f t="shared" si="9"/>
        <v>90.397714881424889</v>
      </c>
      <c r="U27" s="223">
        <f t="shared" si="10"/>
        <v>101.35137633798757</v>
      </c>
      <c r="V27" s="223">
        <f>'Final metric_Gap&amp;Correction'!AF31</f>
        <v>18.51168651213645</v>
      </c>
      <c r="W27" s="223">
        <f t="shared" si="11"/>
        <v>18.322357210765716</v>
      </c>
      <c r="X27" s="223">
        <f>'Final metric_Gap&amp;Correction'!AG31</f>
        <v>82.521637416618134</v>
      </c>
      <c r="Y27" s="223">
        <f t="shared" si="12"/>
        <v>81.677642789234284</v>
      </c>
      <c r="Z27" s="223">
        <f t="shared" si="13"/>
        <v>101.03332392875458</v>
      </c>
      <c r="AA27" s="223">
        <f>'Final metric_Gap&amp;Correction'!AN31</f>
        <v>3.9721670004323388</v>
      </c>
      <c r="AB27" s="223">
        <f t="shared" si="14"/>
        <v>3.9161308022591768</v>
      </c>
      <c r="AC27" s="223">
        <f>'Final metric_Gap&amp;Correction'!AO31</f>
        <v>97.458740213924131</v>
      </c>
      <c r="AD27" s="223">
        <f t="shared" si="15"/>
        <v>96.083869197740825</v>
      </c>
      <c r="AE27" s="223">
        <f t="shared" si="16"/>
        <v>101.43090721435647</v>
      </c>
      <c r="AF27" s="223">
        <f>'Final metric_Gap&amp;Correction'!AT31</f>
        <v>2.9879063899678804</v>
      </c>
      <c r="AG27" s="223">
        <f t="shared" si="17"/>
        <v>2.9429868362266021</v>
      </c>
      <c r="AH27" s="223">
        <f>'Final metric_Gap&amp;Correction'!AU31</f>
        <v>98.538418946875041</v>
      </c>
      <c r="AI27" s="223">
        <f t="shared" si="18"/>
        <v>97.057013163773405</v>
      </c>
      <c r="AJ27" s="223">
        <f t="shared" si="19"/>
        <v>101.52632533684292</v>
      </c>
      <c r="AK27" s="223">
        <f>'Final metric_Gap&amp;Correction'!BA31</f>
        <v>16.810392762175443</v>
      </c>
      <c r="AL27" s="223">
        <f t="shared" si="20"/>
        <v>16.633961241931267</v>
      </c>
      <c r="AM27" s="223">
        <f>'Final metric_Gap&amp;Correction'!BB31</f>
        <v>84.250277740046386</v>
      </c>
      <c r="AN27" s="223">
        <f t="shared" si="21"/>
        <v>83.36603875806874</v>
      </c>
      <c r="AO27" s="223">
        <f t="shared" si="22"/>
        <v>101.06067050222183</v>
      </c>
      <c r="AP27" s="223">
        <f>'Final metric_Gap&amp;Correction'!BG31</f>
        <v>1.9201310642168838</v>
      </c>
      <c r="AQ27" s="223">
        <f t="shared" si="23"/>
        <v>1.8970707345755815</v>
      </c>
      <c r="AR27" s="223">
        <f>'Final metric_Gap&amp;Correction'!BH31</f>
        <v>99.295444571472899</v>
      </c>
      <c r="AS27" s="223">
        <f t="shared" si="24"/>
        <v>98.102929265424407</v>
      </c>
      <c r="AT27" s="223">
        <f t="shared" si="25"/>
        <v>101.21557563568979</v>
      </c>
      <c r="AU27" s="223">
        <f>'Final metric_Gap&amp;Correction'!BO31</f>
        <v>3.6504051381762581</v>
      </c>
      <c r="AV27" s="223">
        <f t="shared" si="26"/>
        <v>3.6025680902269754</v>
      </c>
      <c r="AW27" s="223">
        <f>'Final metric_Gap&amp;Correction'!BP31</f>
        <v>97.677454509474941</v>
      </c>
      <c r="AX27" s="223">
        <f t="shared" si="27"/>
        <v>96.397431909773019</v>
      </c>
      <c r="AY27" s="223">
        <f t="shared" si="28"/>
        <v>101.3278596476512</v>
      </c>
      <c r="AZ27" s="223">
        <f>'Final metric_Gap&amp;Correction'!BU31</f>
        <v>4.555600764241432</v>
      </c>
      <c r="BA27" s="223">
        <f t="shared" si="29"/>
        <v>4.4865665837103403</v>
      </c>
      <c r="BB27" s="223">
        <f>'Final metric_Gap&amp;Correction'!BV31</f>
        <v>96.98308542804061</v>
      </c>
      <c r="BC27" s="223">
        <f t="shared" si="30"/>
        <v>95.513433416289658</v>
      </c>
      <c r="BD27" s="223">
        <f t="shared" si="31"/>
        <v>101.53868619228204</v>
      </c>
      <c r="BE27" s="223">
        <f>'Final metric_Gap&amp;Correction'!CB31</f>
        <v>53.872991878126328</v>
      </c>
      <c r="BF27" s="223">
        <f t="shared" si="32"/>
        <v>53.11397532616656</v>
      </c>
      <c r="BG27" s="223">
        <f>'Final metric_Gap&amp;Correction'!CC31</f>
        <v>47.556041718584765</v>
      </c>
      <c r="BH27" s="223">
        <f t="shared" si="33"/>
        <v>46.886024673833433</v>
      </c>
      <c r="BI27" s="223">
        <f t="shared" si="34"/>
        <v>101.42903359671109</v>
      </c>
      <c r="BJ27" s="223">
        <v>100</v>
      </c>
      <c r="BK27" s="223">
        <v>100</v>
      </c>
      <c r="BL27" s="223">
        <f>'Final metric_Gap&amp;Correction'!CP31</f>
        <v>13.360933806708687</v>
      </c>
      <c r="BM27" s="223">
        <f t="shared" si="62"/>
        <v>13.109108502501407</v>
      </c>
      <c r="BN27" s="223">
        <f>'Final metric_Gap&amp;Correction'!CQ31</f>
        <v>88.560061081381747</v>
      </c>
      <c r="BO27" s="223">
        <f t="shared" si="35"/>
        <v>86.890891497498586</v>
      </c>
      <c r="BP27" s="223">
        <f t="shared" si="36"/>
        <v>101.92099488809043</v>
      </c>
      <c r="BQ27" s="224">
        <f>'Final metric_Gap&amp;Correction'!CV31</f>
        <v>12.623108747213845</v>
      </c>
      <c r="BR27" s="224">
        <f t="shared" si="37"/>
        <v>12.415945994007423</v>
      </c>
      <c r="BS27" s="223">
        <f>'Final metric_Gap&amp;Correction'!CW31</f>
        <v>89.045412953077133</v>
      </c>
      <c r="BT27" s="223">
        <f t="shared" si="38"/>
        <v>87.58405400599257</v>
      </c>
      <c r="BU27" s="223">
        <f t="shared" si="39"/>
        <v>101.66852170029098</v>
      </c>
      <c r="BV27" s="223">
        <v>100</v>
      </c>
      <c r="BW27" s="223">
        <v>100</v>
      </c>
      <c r="BX27" s="221">
        <v>100</v>
      </c>
      <c r="BY27" s="221">
        <v>100</v>
      </c>
      <c r="BZ27" s="221">
        <v>100</v>
      </c>
      <c r="CA27" s="221">
        <v>100</v>
      </c>
      <c r="CB27" s="221">
        <v>100</v>
      </c>
      <c r="CC27" s="221">
        <v>100</v>
      </c>
      <c r="CD27" s="223">
        <f>'Final metric_Gap&amp;Correction'!EF31</f>
        <v>48.690034318145869</v>
      </c>
      <c r="CE27" s="223">
        <f t="shared" si="40"/>
        <v>48.164145343273276</v>
      </c>
      <c r="CF27" s="222">
        <f>'Final metric_Gap&amp;Correction'!EG31</f>
        <v>52.401833857079701</v>
      </c>
      <c r="CG27" s="220">
        <f t="shared" si="41"/>
        <v>51.835854656726724</v>
      </c>
      <c r="CH27" s="222">
        <f t="shared" si="42"/>
        <v>101.09186817522557</v>
      </c>
      <c r="CI27" s="222">
        <f>'Final metric_Gap&amp;Correction'!EL31</f>
        <v>51.696848117398218</v>
      </c>
      <c r="CJ27" s="222">
        <f t="shared" si="43"/>
        <v>51.153526305191818</v>
      </c>
      <c r="CK27" s="222">
        <f>'Final metric_Gap&amp;Correction'!EM31</f>
        <v>49.365291389788119</v>
      </c>
      <c r="CL27" s="222">
        <f t="shared" si="44"/>
        <v>48.846473694808175</v>
      </c>
      <c r="CM27" s="222">
        <f t="shared" si="45"/>
        <v>101.06213950718634</v>
      </c>
      <c r="CN27" s="222">
        <f>'Final metric_Gap&amp;Correction'!ER31</f>
        <v>3.0277875452831093</v>
      </c>
      <c r="CO27" s="222">
        <f t="shared" si="46"/>
        <v>2.9957585758575025</v>
      </c>
      <c r="CP27" s="222">
        <f>'Final metric_Gap&amp;Correction'!ES31</f>
        <v>98.041356333123019</v>
      </c>
      <c r="CQ27" s="222">
        <f t="shared" si="47"/>
        <v>97.004241424142506</v>
      </c>
      <c r="CR27" s="222">
        <f t="shared" si="48"/>
        <v>101.06914387840612</v>
      </c>
      <c r="CS27" s="222">
        <f>'Final metric_Gap&amp;Correction'!EY31</f>
        <v>74.881481180074616</v>
      </c>
      <c r="CT27" s="222">
        <f t="shared" si="49"/>
        <v>73.880799428414207</v>
      </c>
      <c r="CU27" s="177">
        <f>'Final metric_Gap&amp;Correction'!EZ31</f>
        <v>26.472973237585013</v>
      </c>
      <c r="CV27" s="177">
        <f t="shared" si="50"/>
        <v>26.119200571585793</v>
      </c>
      <c r="CW27" s="177">
        <f t="shared" si="51"/>
        <v>101.35445441765962</v>
      </c>
      <c r="CX27" s="177">
        <f>'Final metric_Gap&amp;Correction'!FE31</f>
        <v>36.465462965777192</v>
      </c>
      <c r="CY27" s="177">
        <f t="shared" si="52"/>
        <v>35.718577630710136</v>
      </c>
      <c r="CZ27" s="177">
        <f>'Final metric_Gap&amp;Correction'!FF31</f>
        <v>65.625564685964733</v>
      </c>
      <c r="DA27" s="177">
        <f t="shared" si="53"/>
        <v>64.281422369289871</v>
      </c>
      <c r="DB27" s="177">
        <f t="shared" si="54"/>
        <v>102.09102765174192</v>
      </c>
      <c r="DC27" s="177">
        <f>'Final metric_Gap&amp;Correction'!FL31</f>
        <v>32.504714583770827</v>
      </c>
      <c r="DD27" s="177">
        <f t="shared" si="55"/>
        <v>32.171408277108895</v>
      </c>
      <c r="DE27" s="177">
        <f>'Final metric_Gap&amp;Correction'!FM31</f>
        <v>68.531318106470735</v>
      </c>
      <c r="DF27" s="177">
        <f t="shared" si="56"/>
        <v>67.82859172289109</v>
      </c>
      <c r="DG27" s="177">
        <f t="shared" si="57"/>
        <v>101.03603269024157</v>
      </c>
      <c r="DH27" s="177">
        <f>'Final metric_Gap&amp;Correction'!FR31</f>
        <v>0</v>
      </c>
      <c r="DI27" s="177">
        <f t="shared" si="58"/>
        <v>0</v>
      </c>
      <c r="DJ27" s="177">
        <f>'Final metric_Gap&amp;Correction'!FS31</f>
        <v>101.02628020608239</v>
      </c>
      <c r="DK27" s="176">
        <f t="shared" si="59"/>
        <v>100</v>
      </c>
      <c r="DL27" s="223">
        <f t="shared" si="60"/>
        <v>101.02628020608239</v>
      </c>
      <c r="DM27" s="221"/>
      <c r="DN27" s="221"/>
    </row>
    <row r="28" spans="1:118" x14ac:dyDescent="0.15">
      <c r="A28" s="219" t="s">
        <v>37</v>
      </c>
      <c r="B28" s="222">
        <f>'Final metric_Gap&amp;Correction'!G32</f>
        <v>65.738849357978751</v>
      </c>
      <c r="C28" s="222">
        <f t="shared" si="0"/>
        <v>65.674189533786205</v>
      </c>
      <c r="D28" s="222">
        <f>'Final metric_Gap&amp;Correction'!H32</f>
        <v>34.359606100172407</v>
      </c>
      <c r="E28" s="222">
        <f t="shared" si="1"/>
        <v>34.325810466213795</v>
      </c>
      <c r="F28" s="222">
        <f t="shared" si="61"/>
        <v>100.09845545815116</v>
      </c>
      <c r="G28" s="222">
        <f>'Final metric_Gap&amp;Correction'!M32</f>
        <v>37.912461772788234</v>
      </c>
      <c r="H28" s="222">
        <f t="shared" si="2"/>
        <v>37.512790515993061</v>
      </c>
      <c r="I28" s="222">
        <f>'Final metric_Gap&amp;Correction'!N32</f>
        <v>63.15296484916562</v>
      </c>
      <c r="J28" s="222">
        <f t="shared" si="3"/>
        <v>62.487209484006932</v>
      </c>
      <c r="K28" s="222">
        <f t="shared" si="4"/>
        <v>101.06542662195386</v>
      </c>
      <c r="L28" s="223">
        <f>'Final metric_Gap&amp;Correction'!T32</f>
        <v>79.548842872895406</v>
      </c>
      <c r="M28" s="223">
        <f t="shared" si="5"/>
        <v>77.938829261307745</v>
      </c>
      <c r="N28" s="223">
        <f>'Final metric_Gap&amp;Correction'!U32</f>
        <v>22.516897178433467</v>
      </c>
      <c r="O28" s="223">
        <f t="shared" si="6"/>
        <v>22.061170738692258</v>
      </c>
      <c r="P28" s="223">
        <f t="shared" si="7"/>
        <v>102.06574005132887</v>
      </c>
      <c r="Q28" s="223">
        <f>'Final metric_Gap&amp;Correction'!Z32</f>
        <v>29.376988215429282</v>
      </c>
      <c r="R28" s="223">
        <f t="shared" si="8"/>
        <v>29.010567367920824</v>
      </c>
      <c r="S28" s="223">
        <f>'Final metric_Gap&amp;Correction'!AA32</f>
        <v>71.886071699467919</v>
      </c>
      <c r="T28" s="223">
        <f t="shared" si="9"/>
        <v>70.989432632079172</v>
      </c>
      <c r="U28" s="223">
        <f t="shared" si="10"/>
        <v>101.2630599148972</v>
      </c>
      <c r="V28" s="223">
        <f>'Final metric_Gap&amp;Correction'!AF32</f>
        <v>10.150567400054527</v>
      </c>
      <c r="W28" s="223">
        <f t="shared" si="11"/>
        <v>10.044390619911187</v>
      </c>
      <c r="X28" s="223">
        <f>'Final metric_Gap&amp;Correction'!AG32</f>
        <v>90.906507978245315</v>
      </c>
      <c r="Y28" s="223">
        <f t="shared" si="12"/>
        <v>89.955609380088802</v>
      </c>
      <c r="Z28" s="223">
        <f t="shared" si="13"/>
        <v>101.05707537829984</v>
      </c>
      <c r="AA28" s="223">
        <f>'Final metric_Gap&amp;Correction'!AN32</f>
        <v>13.828238148487083</v>
      </c>
      <c r="AB28" s="223">
        <f t="shared" si="14"/>
        <v>13.66378735228084</v>
      </c>
      <c r="AC28" s="223">
        <f>'Final metric_Gap&amp;Correction'!AO32</f>
        <v>87.375313926544237</v>
      </c>
      <c r="AD28" s="223">
        <f t="shared" si="15"/>
        <v>86.336212647719151</v>
      </c>
      <c r="AE28" s="223">
        <f t="shared" si="16"/>
        <v>101.20355207503133</v>
      </c>
      <c r="AF28" s="223">
        <f>'Final metric_Gap&amp;Correction'!AT32</f>
        <v>4.9747464505614225</v>
      </c>
      <c r="AG28" s="223">
        <f t="shared" si="17"/>
        <v>4.9149942838627947</v>
      </c>
      <c r="AH28" s="223">
        <f>'Final metric_Gap&amp;Correction'!AU32</f>
        <v>96.240965374268356</v>
      </c>
      <c r="AI28" s="223">
        <f t="shared" si="18"/>
        <v>95.085005716137204</v>
      </c>
      <c r="AJ28" s="223">
        <f t="shared" si="19"/>
        <v>101.21571182482978</v>
      </c>
      <c r="AK28" s="223">
        <f>'Final metric_Gap&amp;Correction'!BA32</f>
        <v>26.990356586869513</v>
      </c>
      <c r="AL28" s="223">
        <f t="shared" si="20"/>
        <v>26.714851531422518</v>
      </c>
      <c r="AM28" s="223">
        <f>'Final metric_Gap&amp;Correction'!BB32</f>
        <v>74.04092391687179</v>
      </c>
      <c r="AN28" s="223">
        <f t="shared" si="21"/>
        <v>73.285148468577489</v>
      </c>
      <c r="AO28" s="223">
        <f t="shared" si="22"/>
        <v>101.0312805037413</v>
      </c>
      <c r="AP28" s="223">
        <f>'Final metric_Gap&amp;Correction'!BG32</f>
        <v>15.9242184961475</v>
      </c>
      <c r="AQ28" s="223">
        <f t="shared" si="23"/>
        <v>15.76412072969536</v>
      </c>
      <c r="AR28" s="223">
        <f>'Final metric_Gap&amp;Correction'!BH32</f>
        <v>85.091364733626662</v>
      </c>
      <c r="AS28" s="223">
        <f t="shared" si="24"/>
        <v>84.235879270304636</v>
      </c>
      <c r="AT28" s="223">
        <f t="shared" si="25"/>
        <v>101.01558322977417</v>
      </c>
      <c r="AU28" s="223">
        <f>'Final metric_Gap&amp;Correction'!BO32</f>
        <v>42.095548006518278</v>
      </c>
      <c r="AV28" s="223">
        <f t="shared" si="26"/>
        <v>41.602873579302404</v>
      </c>
      <c r="AW28" s="223">
        <f>'Final metric_Gap&amp;Correction'!BP32</f>
        <v>59.08868371794842</v>
      </c>
      <c r="AX28" s="223">
        <f t="shared" si="27"/>
        <v>58.397126420697596</v>
      </c>
      <c r="AY28" s="223">
        <f t="shared" si="28"/>
        <v>101.1842317244667</v>
      </c>
      <c r="AZ28" s="223">
        <f>'Final metric_Gap&amp;Correction'!BU32</f>
        <v>18.969650655535965</v>
      </c>
      <c r="BA28" s="223">
        <f t="shared" si="29"/>
        <v>18.721432920023478</v>
      </c>
      <c r="BB28" s="223">
        <f>'Final metric_Gap&amp;Correction'!BV32</f>
        <v>82.356197299440836</v>
      </c>
      <c r="BC28" s="223">
        <f t="shared" si="30"/>
        <v>81.278567079976511</v>
      </c>
      <c r="BD28" s="223">
        <f t="shared" si="31"/>
        <v>101.32584795497681</v>
      </c>
      <c r="BE28" s="223">
        <f>'Final metric_Gap&amp;Correction'!CB32</f>
        <v>72.047196656435716</v>
      </c>
      <c r="BF28" s="223">
        <f t="shared" si="32"/>
        <v>70.968729147447263</v>
      </c>
      <c r="BG28" s="223">
        <f>'Final metric_Gap&amp;Correction'!CC32</f>
        <v>29.472440966985424</v>
      </c>
      <c r="BH28" s="223">
        <f t="shared" si="33"/>
        <v>29.031270852552737</v>
      </c>
      <c r="BI28" s="223">
        <f t="shared" si="34"/>
        <v>101.51963762342115</v>
      </c>
      <c r="BJ28" s="223">
        <v>100</v>
      </c>
      <c r="BK28" s="223">
        <v>100</v>
      </c>
      <c r="BL28" s="223">
        <f>'Final metric_Gap&amp;Correction'!CP32</f>
        <v>9.2957863917672494</v>
      </c>
      <c r="BM28" s="223">
        <f t="shared" si="62"/>
        <v>9.1945826852371439</v>
      </c>
      <c r="BN28" s="223">
        <f>'Final metric_Gap&amp;Correction'!CQ32</f>
        <v>91.804902024386735</v>
      </c>
      <c r="BO28" s="223">
        <f t="shared" si="35"/>
        <v>90.805417314762863</v>
      </c>
      <c r="BP28" s="223">
        <f t="shared" si="36"/>
        <v>101.10068841615399</v>
      </c>
      <c r="BQ28" s="224">
        <f>'Final metric_Gap&amp;Correction'!CV32</f>
        <v>24.390977975867731</v>
      </c>
      <c r="BR28" s="224">
        <f t="shared" si="37"/>
        <v>24.094146277270774</v>
      </c>
      <c r="BS28" s="223">
        <f>'Final metric_Gap&amp;Correction'!CW32</f>
        <v>76.840988059289003</v>
      </c>
      <c r="BT28" s="223">
        <f t="shared" si="38"/>
        <v>75.905853722729233</v>
      </c>
      <c r="BU28" s="223">
        <f t="shared" si="39"/>
        <v>101.23196603515673</v>
      </c>
      <c r="BV28" s="223">
        <v>100</v>
      </c>
      <c r="BW28" s="223">
        <v>100</v>
      </c>
      <c r="BX28" s="221">
        <v>100</v>
      </c>
      <c r="BY28" s="221">
        <v>100</v>
      </c>
      <c r="BZ28" s="221">
        <v>100</v>
      </c>
      <c r="CA28" s="221">
        <v>100</v>
      </c>
      <c r="CB28" s="221">
        <v>100</v>
      </c>
      <c r="CC28" s="221">
        <v>100</v>
      </c>
      <c r="CD28" s="223">
        <f>'Final metric_Gap&amp;Correction'!EF32</f>
        <v>34.036887789009711</v>
      </c>
      <c r="CE28" s="223">
        <f t="shared" si="40"/>
        <v>33.66474358008054</v>
      </c>
      <c r="CF28" s="222">
        <f>'Final metric_Gap&amp;Correction'!EG32</f>
        <v>67.068554193769472</v>
      </c>
      <c r="CG28" s="220">
        <f t="shared" si="41"/>
        <v>66.33525641991946</v>
      </c>
      <c r="CH28" s="222">
        <f t="shared" si="42"/>
        <v>101.10544198277918</v>
      </c>
      <c r="CI28" s="222">
        <f>'Final metric_Gap&amp;Correction'!EL32</f>
        <v>81.009454733868708</v>
      </c>
      <c r="CJ28" s="222">
        <f t="shared" si="43"/>
        <v>80.180630141032282</v>
      </c>
      <c r="CK28" s="222">
        <f>'Final metric_Gap&amp;Correction'!EM32</f>
        <v>20.024242047234875</v>
      </c>
      <c r="CL28" s="222">
        <f t="shared" si="44"/>
        <v>19.819369858967711</v>
      </c>
      <c r="CM28" s="222">
        <f t="shared" si="45"/>
        <v>101.03369678110359</v>
      </c>
      <c r="CN28" s="222">
        <f>'Final metric_Gap&amp;Correction'!ER32</f>
        <v>9.8180738526305831</v>
      </c>
      <c r="CO28" s="222">
        <f t="shared" si="46"/>
        <v>9.7117452530525856</v>
      </c>
      <c r="CP28" s="222">
        <f>'Final metric_Gap&amp;Correction'!ES32</f>
        <v>91.276771582535432</v>
      </c>
      <c r="CQ28" s="222">
        <f t="shared" si="47"/>
        <v>90.288254746947416</v>
      </c>
      <c r="CR28" s="222">
        <f t="shared" si="48"/>
        <v>101.09484543516601</v>
      </c>
      <c r="CS28" s="222">
        <f>'Final metric_Gap&amp;Correction'!EY32</f>
        <v>66.739761535632326</v>
      </c>
      <c r="CT28" s="222">
        <f t="shared" si="49"/>
        <v>65.988029402202343</v>
      </c>
      <c r="CU28" s="177">
        <f>'Final metric_Gap&amp;Correction'!EZ32</f>
        <v>34.399433164133768</v>
      </c>
      <c r="CV28" s="177">
        <f t="shared" si="50"/>
        <v>34.011970597797649</v>
      </c>
      <c r="CW28" s="177">
        <f t="shared" si="51"/>
        <v>101.13919469976609</v>
      </c>
      <c r="CX28" s="177">
        <f>'Final metric_Gap&amp;Correction'!FE32</f>
        <v>34.096248503483302</v>
      </c>
      <c r="CY28" s="177">
        <f t="shared" si="52"/>
        <v>33.693854722739417</v>
      </c>
      <c r="CZ28" s="177">
        <f>'Final metric_Gap&amp;Correction'!FF32</f>
        <v>67.098016100715625</v>
      </c>
      <c r="DA28" s="177">
        <f t="shared" si="53"/>
        <v>66.306145277260569</v>
      </c>
      <c r="DB28" s="177">
        <f t="shared" si="54"/>
        <v>101.19426460419893</v>
      </c>
      <c r="DC28" s="177">
        <f>'Final metric_Gap&amp;Correction'!FL32</f>
        <v>24.022146301218815</v>
      </c>
      <c r="DD28" s="177">
        <f t="shared" si="55"/>
        <v>23.77903342460316</v>
      </c>
      <c r="DE28" s="177">
        <f>'Final metric_Gap&amp;Correction'!FM32</f>
        <v>77.000237040755536</v>
      </c>
      <c r="DF28" s="177">
        <f t="shared" si="56"/>
        <v>76.220966575396844</v>
      </c>
      <c r="DG28" s="177">
        <f t="shared" si="57"/>
        <v>101.02238334197435</v>
      </c>
      <c r="DH28" s="177">
        <f>'Final metric_Gap&amp;Correction'!FR32</f>
        <v>2.5774587007362033</v>
      </c>
      <c r="DI28" s="177">
        <f t="shared" si="58"/>
        <v>2.5514200557461719</v>
      </c>
      <c r="DJ28" s="177">
        <f>'Final metric_Gap&amp;Correction'!FS32</f>
        <v>98.443096300835904</v>
      </c>
      <c r="DK28" s="176">
        <f t="shared" si="59"/>
        <v>97.448579944253837</v>
      </c>
      <c r="DL28" s="223">
        <f t="shared" si="60"/>
        <v>101.02055500157211</v>
      </c>
      <c r="DM28" s="221"/>
      <c r="DN28" s="221"/>
    </row>
    <row r="29" spans="1:118" x14ac:dyDescent="0.15">
      <c r="A29" s="219" t="s">
        <v>38</v>
      </c>
      <c r="B29" s="222">
        <f>'Final metric_Gap&amp;Correction'!G33</f>
        <v>73.797623937993777</v>
      </c>
      <c r="C29" s="222">
        <f t="shared" si="0"/>
        <v>73.712629633535087</v>
      </c>
      <c r="D29" s="222">
        <f>'Final metric_Gap&amp;Correction'!H33</f>
        <v>26.31768100348129</v>
      </c>
      <c r="E29" s="222">
        <f t="shared" si="1"/>
        <v>26.287370366464902</v>
      </c>
      <c r="F29" s="222">
        <f t="shared" si="61"/>
        <v>100.11530494147507</v>
      </c>
      <c r="G29" s="222">
        <f>'Final metric_Gap&amp;Correction'!M33</f>
        <v>44.607217704054221</v>
      </c>
      <c r="H29" s="222">
        <f t="shared" si="2"/>
        <v>44.121623017597827</v>
      </c>
      <c r="I29" s="222">
        <f>'Final metric_Gap&amp;Correction'!N33</f>
        <v>56.493364398881361</v>
      </c>
      <c r="J29" s="222">
        <f t="shared" si="3"/>
        <v>55.878376982402166</v>
      </c>
      <c r="K29" s="222">
        <f t="shared" si="4"/>
        <v>101.10058210293559</v>
      </c>
      <c r="L29" s="223">
        <f>'Final metric_Gap&amp;Correction'!T33</f>
        <v>81.693850310406887</v>
      </c>
      <c r="M29" s="223">
        <f t="shared" si="5"/>
        <v>79.827882743593364</v>
      </c>
      <c r="N29" s="223">
        <f>'Final metric_Gap&amp;Correction'!U33</f>
        <v>20.643638174421152</v>
      </c>
      <c r="O29" s="223">
        <f t="shared" si="6"/>
        <v>20.172117256406636</v>
      </c>
      <c r="P29" s="223">
        <f t="shared" si="7"/>
        <v>102.33748848482804</v>
      </c>
      <c r="Q29" s="223">
        <f>'Final metric_Gap&amp;Correction'!Z33</f>
        <v>19.989572789107452</v>
      </c>
      <c r="R29" s="223">
        <f t="shared" si="8"/>
        <v>19.673337188112193</v>
      </c>
      <c r="S29" s="223">
        <f>'Final metric_Gap&amp;Correction'!AA33</f>
        <v>81.617859635658519</v>
      </c>
      <c r="T29" s="223">
        <f t="shared" si="9"/>
        <v>80.3266628118878</v>
      </c>
      <c r="U29" s="223">
        <f t="shared" si="10"/>
        <v>101.60743242476597</v>
      </c>
      <c r="V29" s="223">
        <f>'Final metric_Gap&amp;Correction'!AF33</f>
        <v>17.545365118133848</v>
      </c>
      <c r="W29" s="223">
        <f t="shared" si="11"/>
        <v>17.365676038449578</v>
      </c>
      <c r="X29" s="223">
        <f>'Final metric_Gap&amp;Correction'!AG33</f>
        <v>83.489371907285829</v>
      </c>
      <c r="Y29" s="223">
        <f t="shared" si="12"/>
        <v>82.634323961550422</v>
      </c>
      <c r="Z29" s="223">
        <f t="shared" si="13"/>
        <v>101.03473702541967</v>
      </c>
      <c r="AA29" s="223">
        <f>'Final metric_Gap&amp;Correction'!AN33</f>
        <v>21.143561183597846</v>
      </c>
      <c r="AB29" s="223">
        <f t="shared" si="14"/>
        <v>20.856560985487576</v>
      </c>
      <c r="AC29" s="223">
        <f>'Final metric_Gap&amp;Correction'!AO33</f>
        <v>80.232505552955558</v>
      </c>
      <c r="AD29" s="223">
        <f t="shared" si="15"/>
        <v>79.143439014512424</v>
      </c>
      <c r="AE29" s="223">
        <f t="shared" si="16"/>
        <v>101.37606673655341</v>
      </c>
      <c r="AF29" s="223">
        <f>'Final metric_Gap&amp;Correction'!AT33</f>
        <v>2.5499464768170386</v>
      </c>
      <c r="AG29" s="223">
        <f t="shared" si="17"/>
        <v>2.5161338379294516</v>
      </c>
      <c r="AH29" s="223">
        <f>'Final metric_Gap&amp;Correction'!AU33</f>
        <v>98.793886604630316</v>
      </c>
      <c r="AI29" s="223">
        <f t="shared" si="18"/>
        <v>97.483866162070541</v>
      </c>
      <c r="AJ29" s="223">
        <f t="shared" si="19"/>
        <v>101.34383308144736</v>
      </c>
      <c r="AK29" s="223">
        <f>'Final metric_Gap&amp;Correction'!BA33</f>
        <v>17.043369398841328</v>
      </c>
      <c r="AL29" s="223">
        <f t="shared" si="20"/>
        <v>16.871527003048296</v>
      </c>
      <c r="AM29" s="223">
        <f>'Final metric_Gap&amp;Correction'!BB33</f>
        <v>83.975165531411179</v>
      </c>
      <c r="AN29" s="223">
        <f t="shared" si="21"/>
        <v>83.1284729969517</v>
      </c>
      <c r="AO29" s="223">
        <f t="shared" si="22"/>
        <v>101.01853493025251</v>
      </c>
      <c r="AP29" s="223">
        <f>'Final metric_Gap&amp;Correction'!BG33</f>
        <v>101.01308650664033</v>
      </c>
      <c r="AQ29" s="223">
        <f t="shared" si="23"/>
        <v>100</v>
      </c>
      <c r="AR29" s="223">
        <f>'Final metric_Gap&amp;Correction'!BH33</f>
        <v>0</v>
      </c>
      <c r="AS29" s="223">
        <f t="shared" si="24"/>
        <v>0</v>
      </c>
      <c r="AT29" s="223">
        <f t="shared" si="25"/>
        <v>101.01308650664033</v>
      </c>
      <c r="AU29" s="223">
        <f>'Final metric_Gap&amp;Correction'!BO33</f>
        <v>23.623865928772691</v>
      </c>
      <c r="AV29" s="223">
        <f t="shared" si="26"/>
        <v>23.336333718647793</v>
      </c>
      <c r="AW29" s="223">
        <f>'Final metric_Gap&amp;Correction'!BP33</f>
        <v>77.608256535670535</v>
      </c>
      <c r="AX29" s="223">
        <f t="shared" si="27"/>
        <v>76.663666281352207</v>
      </c>
      <c r="AY29" s="223">
        <f t="shared" si="28"/>
        <v>101.23212246444322</v>
      </c>
      <c r="AZ29" s="223">
        <f>'Final metric_Gap&amp;Correction'!BU33</f>
        <v>1.4359894209471178</v>
      </c>
      <c r="BA29" s="223">
        <f t="shared" si="29"/>
        <v>1.4160364721388594</v>
      </c>
      <c r="BB29" s="223">
        <f>'Final metric_Gap&amp;Correction'!BV33</f>
        <v>99.973080839659957</v>
      </c>
      <c r="BC29" s="223">
        <f t="shared" si="30"/>
        <v>98.583963527861144</v>
      </c>
      <c r="BD29" s="223">
        <f t="shared" si="31"/>
        <v>101.40907026060708</v>
      </c>
      <c r="BE29" s="223">
        <f>'Final metric_Gap&amp;Correction'!CB33</f>
        <v>79.255926124343574</v>
      </c>
      <c r="BF29" s="223">
        <f t="shared" si="32"/>
        <v>78.235067864676921</v>
      </c>
      <c r="BG29" s="223">
        <f>'Final metric_Gap&amp;Correction'!CC33</f>
        <v>22.048934071384039</v>
      </c>
      <c r="BH29" s="223">
        <f t="shared" si="33"/>
        <v>21.764932135323082</v>
      </c>
      <c r="BI29" s="223">
        <f t="shared" si="34"/>
        <v>101.30486019572761</v>
      </c>
      <c r="BJ29" s="223">
        <v>100</v>
      </c>
      <c r="BK29" s="223">
        <v>100</v>
      </c>
      <c r="BL29" s="223">
        <f>'Final metric_Gap&amp;Correction'!CP33</f>
        <v>36.068053071212233</v>
      </c>
      <c r="BM29" s="223">
        <f t="shared" si="62"/>
        <v>35.444334365881197</v>
      </c>
      <c r="BN29" s="223">
        <f>'Final metric_Gap&amp;Correction'!CQ33</f>
        <v>65.691660339942771</v>
      </c>
      <c r="BO29" s="223">
        <f t="shared" si="35"/>
        <v>64.555665634118796</v>
      </c>
      <c r="BP29" s="223">
        <f t="shared" si="36"/>
        <v>101.759713411155</v>
      </c>
      <c r="BQ29" s="224">
        <f>'Final metric_Gap&amp;Correction'!CV33</f>
        <v>17.944867247095296</v>
      </c>
      <c r="BR29" s="224">
        <f t="shared" si="37"/>
        <v>17.647676360368539</v>
      </c>
      <c r="BS29" s="223">
        <f>'Final metric_Gap&amp;Correction'!CW33</f>
        <v>83.739155514077737</v>
      </c>
      <c r="BT29" s="223">
        <f t="shared" si="38"/>
        <v>82.352323639631464</v>
      </c>
      <c r="BU29" s="223">
        <f t="shared" si="39"/>
        <v>101.68402276117303</v>
      </c>
      <c r="BV29" s="223">
        <v>100</v>
      </c>
      <c r="BW29" s="223">
        <v>100</v>
      </c>
      <c r="BX29" s="221">
        <v>100</v>
      </c>
      <c r="BY29" s="221">
        <v>100</v>
      </c>
      <c r="BZ29" s="221">
        <v>100</v>
      </c>
      <c r="CA29" s="221">
        <v>100</v>
      </c>
      <c r="CB29" s="221">
        <v>100</v>
      </c>
      <c r="CC29" s="221">
        <v>100</v>
      </c>
      <c r="CD29" s="223">
        <f>'Final metric_Gap&amp;Correction'!EF33</f>
        <v>36.019366066574285</v>
      </c>
      <c r="CE29" s="223">
        <f t="shared" si="40"/>
        <v>35.627285079157133</v>
      </c>
      <c r="CF29" s="222">
        <f>'Final metric_Gap&amp;Correction'!EG33</f>
        <v>65.08114155432925</v>
      </c>
      <c r="CG29" s="220">
        <f t="shared" si="41"/>
        <v>64.372714920842867</v>
      </c>
      <c r="CH29" s="222">
        <f t="shared" si="42"/>
        <v>101.10050762090353</v>
      </c>
      <c r="CI29" s="222">
        <f>'Final metric_Gap&amp;Correction'!EL33</f>
        <v>57.237785026145879</v>
      </c>
      <c r="CJ29" s="222">
        <f t="shared" si="43"/>
        <v>56.64197149512745</v>
      </c>
      <c r="CK29" s="222">
        <f>'Final metric_Gap&amp;Correction'!EM33</f>
        <v>43.814109029253807</v>
      </c>
      <c r="CL29" s="222">
        <f t="shared" si="44"/>
        <v>43.35802850487255</v>
      </c>
      <c r="CM29" s="222">
        <f t="shared" si="45"/>
        <v>101.05189405539969</v>
      </c>
      <c r="CN29" s="222">
        <f>'Final metric_Gap&amp;Correction'!ER33</f>
        <v>6.7311227291658815</v>
      </c>
      <c r="CO29" s="222">
        <f t="shared" si="46"/>
        <v>6.6586296664126294</v>
      </c>
      <c r="CP29" s="222">
        <f>'Final metric_Gap&amp;Correction'!ES33</f>
        <v>94.357585704626743</v>
      </c>
      <c r="CQ29" s="222">
        <f t="shared" si="47"/>
        <v>93.341370333587378</v>
      </c>
      <c r="CR29" s="222">
        <f t="shared" si="48"/>
        <v>101.08870843379262</v>
      </c>
      <c r="CS29" s="222">
        <f>'Final metric_Gap&amp;Correction'!EY33</f>
        <v>74.39707647785653</v>
      </c>
      <c r="CT29" s="222">
        <f t="shared" si="49"/>
        <v>73.548793916381854</v>
      </c>
      <c r="CU29" s="177">
        <f>'Final metric_Gap&amp;Correction'!EZ33</f>
        <v>26.75628378314121</v>
      </c>
      <c r="CV29" s="177">
        <f t="shared" si="50"/>
        <v>26.451206083618139</v>
      </c>
      <c r="CW29" s="177">
        <f t="shared" si="51"/>
        <v>101.15336026099774</v>
      </c>
      <c r="CX29" s="177">
        <f>'Final metric_Gap&amp;Correction'!FE33</f>
        <v>25.860758114924199</v>
      </c>
      <c r="CY29" s="177">
        <f t="shared" si="52"/>
        <v>25.547129697881399</v>
      </c>
      <c r="CZ29" s="177">
        <f>'Final metric_Gap&amp;Correction'!FF33</f>
        <v>75.366888281174894</v>
      </c>
      <c r="DA29" s="177">
        <f t="shared" si="53"/>
        <v>74.452870302118598</v>
      </c>
      <c r="DB29" s="177">
        <f t="shared" si="54"/>
        <v>101.22764639609909</v>
      </c>
      <c r="DC29" s="177">
        <f>'Final metric_Gap&amp;Correction'!FL33</f>
        <v>8.2492033719692106</v>
      </c>
      <c r="DD29" s="177">
        <f t="shared" si="55"/>
        <v>8.1653645341900507</v>
      </c>
      <c r="DE29" s="177">
        <f>'Final metric_Gap&amp;Correction'!FM33</f>
        <v>92.777558353463974</v>
      </c>
      <c r="DF29" s="177">
        <f t="shared" si="56"/>
        <v>91.834635465809939</v>
      </c>
      <c r="DG29" s="177">
        <f t="shared" si="57"/>
        <v>101.02676172543319</v>
      </c>
      <c r="DH29" s="177">
        <f>'Final metric_Gap&amp;Correction'!FR33</f>
        <v>5.1483389405533213</v>
      </c>
      <c r="DI29" s="177">
        <f t="shared" si="58"/>
        <v>5.0963281268802314</v>
      </c>
      <c r="DJ29" s="177">
        <f>'Final metric_Gap&amp;Correction'!FS33</f>
        <v>95.872215709347714</v>
      </c>
      <c r="DK29" s="176">
        <f t="shared" si="59"/>
        <v>94.903671873119777</v>
      </c>
      <c r="DL29" s="223">
        <f t="shared" si="60"/>
        <v>101.02055464990103</v>
      </c>
      <c r="DM29" s="221"/>
      <c r="DN29" s="221"/>
    </row>
    <row r="30" spans="1:118" x14ac:dyDescent="0.15">
      <c r="A30" s="219" t="s">
        <v>39</v>
      </c>
      <c r="B30" s="222">
        <f>'Final metric_Gap&amp;Correction'!G34</f>
        <v>47.945208004570766</v>
      </c>
      <c r="C30" s="222">
        <f t="shared" si="0"/>
        <v>47.902874411681601</v>
      </c>
      <c r="D30" s="222">
        <f>'Final metric_Gap&amp;Correction'!H34</f>
        <v>52.143165800569506</v>
      </c>
      <c r="E30" s="222">
        <f t="shared" si="1"/>
        <v>52.097125588318406</v>
      </c>
      <c r="F30" s="222">
        <f t="shared" si="61"/>
        <v>100.08837380514026</v>
      </c>
      <c r="G30" s="222">
        <f>'Final metric_Gap&amp;Correction'!M34</f>
        <v>34.581237704215333</v>
      </c>
      <c r="H30" s="222">
        <f t="shared" si="2"/>
        <v>34.226803926144136</v>
      </c>
      <c r="I30" s="222">
        <f>'Final metric_Gap&amp;Correction'!N34</f>
        <v>66.454306773837615</v>
      </c>
      <c r="J30" s="222">
        <f t="shared" si="3"/>
        <v>65.773196073855871</v>
      </c>
      <c r="K30" s="222">
        <f t="shared" si="4"/>
        <v>101.03554447805294</v>
      </c>
      <c r="L30" s="223">
        <f>'Final metric_Gap&amp;Correction'!T34</f>
        <v>94.272273977003763</v>
      </c>
      <c r="M30" s="223">
        <f t="shared" si="5"/>
        <v>92.611820865661599</v>
      </c>
      <c r="N30" s="223">
        <f>'Final metric_Gap&amp;Correction'!U34</f>
        <v>7.520643056504027</v>
      </c>
      <c r="O30" s="223">
        <f t="shared" si="6"/>
        <v>7.3881791343384045</v>
      </c>
      <c r="P30" s="223">
        <f t="shared" si="7"/>
        <v>101.79291703350779</v>
      </c>
      <c r="Q30" s="223">
        <f>'Final metric_Gap&amp;Correction'!Z34</f>
        <v>71.365454995752017</v>
      </c>
      <c r="R30" s="223">
        <f t="shared" si="8"/>
        <v>70.429098446587233</v>
      </c>
      <c r="S30" s="223">
        <f>'Final metric_Gap&amp;Correction'!AA34</f>
        <v>29.964047397175676</v>
      </c>
      <c r="T30" s="223">
        <f t="shared" si="9"/>
        <v>29.57090155341276</v>
      </c>
      <c r="U30" s="223">
        <f t="shared" si="10"/>
        <v>101.32950239292769</v>
      </c>
      <c r="V30" s="223">
        <f>'Final metric_Gap&amp;Correction'!AF34</f>
        <v>19.698060548036576</v>
      </c>
      <c r="W30" s="223">
        <f t="shared" si="11"/>
        <v>19.496050811699718</v>
      </c>
      <c r="X30" s="223">
        <f>'Final metric_Gap&amp;Correction'!AG34</f>
        <v>81.338096662918332</v>
      </c>
      <c r="Y30" s="223">
        <f t="shared" si="12"/>
        <v>80.503949188300282</v>
      </c>
      <c r="Z30" s="223">
        <f t="shared" si="13"/>
        <v>101.03615721095491</v>
      </c>
      <c r="AA30" s="223">
        <f>'Final metric_Gap&amp;Correction'!AN34</f>
        <v>45.326692566622555</v>
      </c>
      <c r="AB30" s="223">
        <f t="shared" si="14"/>
        <v>44.811746249439565</v>
      </c>
      <c r="AC30" s="223">
        <f>'Final metric_Gap&amp;Correction'!AO34</f>
        <v>55.822439882527256</v>
      </c>
      <c r="AD30" s="223">
        <f t="shared" si="15"/>
        <v>55.18825375056042</v>
      </c>
      <c r="AE30" s="223">
        <f t="shared" si="16"/>
        <v>101.14913244914982</v>
      </c>
      <c r="AF30" s="223">
        <f>'Final metric_Gap&amp;Correction'!AT34</f>
        <v>8.3140035948624984</v>
      </c>
      <c r="AG30" s="223">
        <f t="shared" si="17"/>
        <v>8.2213911988062272</v>
      </c>
      <c r="AH30" s="223">
        <f>'Final metric_Gap&amp;Correction'!AU34</f>
        <v>92.812477238086061</v>
      </c>
      <c r="AI30" s="223">
        <f t="shared" si="18"/>
        <v>91.778608801193769</v>
      </c>
      <c r="AJ30" s="223">
        <f t="shared" si="19"/>
        <v>101.12648083294856</v>
      </c>
      <c r="AK30" s="223">
        <f>'Final metric_Gap&amp;Correction'!BA34</f>
        <v>9.1787323460042831</v>
      </c>
      <c r="AL30" s="223">
        <f t="shared" si="20"/>
        <v>9.0857938964232048</v>
      </c>
      <c r="AM30" s="223">
        <f>'Final metric_Gap&amp;Correction'!BB34</f>
        <v>91.844166155112561</v>
      </c>
      <c r="AN30" s="223">
        <f t="shared" si="21"/>
        <v>90.914206103576802</v>
      </c>
      <c r="AO30" s="223">
        <f t="shared" si="22"/>
        <v>101.02289850111684</v>
      </c>
      <c r="AP30" s="223">
        <f>'Final metric_Gap&amp;Correction'!BG34</f>
        <v>21.705533201910562</v>
      </c>
      <c r="AQ30" s="223">
        <f t="shared" si="23"/>
        <v>21.480751570744854</v>
      </c>
      <c r="AR30" s="223">
        <f>'Final metric_Gap&amp;Correction'!BH34</f>
        <v>79.34089960294456</v>
      </c>
      <c r="AS30" s="223">
        <f t="shared" si="24"/>
        <v>78.519248429255143</v>
      </c>
      <c r="AT30" s="223">
        <f t="shared" si="25"/>
        <v>101.04643280485513</v>
      </c>
      <c r="AU30" s="223">
        <f>'Final metric_Gap&amp;Correction'!BO34</f>
        <v>84.033371744564874</v>
      </c>
      <c r="AV30" s="223">
        <f t="shared" si="26"/>
        <v>83.127317498762238</v>
      </c>
      <c r="AW30" s="223">
        <f>'Final metric_Gap&amp;Correction'!BP34</f>
        <v>17.056587937841726</v>
      </c>
      <c r="AX30" s="223">
        <f t="shared" si="27"/>
        <v>16.872682501237762</v>
      </c>
      <c r="AY30" s="223">
        <f t="shared" si="28"/>
        <v>101.0899596824066</v>
      </c>
      <c r="AZ30" s="223">
        <f>'Final metric_Gap&amp;Correction'!BU34</f>
        <v>53.482644586160802</v>
      </c>
      <c r="BA30" s="223">
        <f t="shared" si="29"/>
        <v>52.887266557849131</v>
      </c>
      <c r="BB30" s="223">
        <f>'Final metric_Gap&amp;Correction'!BV34</f>
        <v>47.643104704853194</v>
      </c>
      <c r="BC30" s="223">
        <f t="shared" si="30"/>
        <v>47.112733442150869</v>
      </c>
      <c r="BD30" s="223">
        <f t="shared" si="31"/>
        <v>101.12574929101399</v>
      </c>
      <c r="BE30" s="223">
        <f>'Final metric_Gap&amp;Correction'!CB34</f>
        <v>82.494836130721723</v>
      </c>
      <c r="BF30" s="223">
        <f t="shared" si="32"/>
        <v>81.239210261216485</v>
      </c>
      <c r="BG30" s="223">
        <f>'Final metric_Gap&amp;Correction'!CC34</f>
        <v>19.050754804330321</v>
      </c>
      <c r="BH30" s="223">
        <f t="shared" si="33"/>
        <v>18.760789738783508</v>
      </c>
      <c r="BI30" s="223">
        <f t="shared" si="34"/>
        <v>101.54559093505205</v>
      </c>
      <c r="BJ30" s="223">
        <v>100</v>
      </c>
      <c r="BK30" s="223">
        <v>100</v>
      </c>
      <c r="BL30" s="223">
        <f>'Final metric_Gap&amp;Correction'!CP34</f>
        <v>79.429269891704649</v>
      </c>
      <c r="BM30" s="223">
        <f t="shared" si="62"/>
        <v>78.54842632132268</v>
      </c>
      <c r="BN30" s="223">
        <f>'Final metric_Gap&amp;Correction'!CQ34</f>
        <v>21.692132040370538</v>
      </c>
      <c r="BO30" s="223">
        <f t="shared" si="35"/>
        <v>21.45157367867732</v>
      </c>
      <c r="BP30" s="223">
        <f t="shared" si="36"/>
        <v>101.12140193207519</v>
      </c>
      <c r="BQ30" s="224">
        <f>'Final metric_Gap&amp;Correction'!CV34</f>
        <v>7.4317185760225577</v>
      </c>
      <c r="BR30" s="224">
        <f t="shared" si="37"/>
        <v>7.3381382582996899</v>
      </c>
      <c r="BS30" s="223">
        <f>'Final metric_Gap&amp;Correction'!CW34</f>
        <v>93.843541093785717</v>
      </c>
      <c r="BT30" s="223">
        <f t="shared" si="38"/>
        <v>92.661861741700307</v>
      </c>
      <c r="BU30" s="223">
        <f t="shared" si="39"/>
        <v>101.27525966980828</v>
      </c>
      <c r="BV30" s="223">
        <v>100</v>
      </c>
      <c r="BW30" s="223">
        <v>100</v>
      </c>
      <c r="BX30" s="221">
        <v>100</v>
      </c>
      <c r="BY30" s="221">
        <v>100</v>
      </c>
      <c r="BZ30" s="221">
        <v>100</v>
      </c>
      <c r="CA30" s="221">
        <v>100</v>
      </c>
      <c r="CB30" s="221">
        <v>100</v>
      </c>
      <c r="CC30" s="221">
        <v>100</v>
      </c>
      <c r="CD30" s="223">
        <f>'Final metric_Gap&amp;Correction'!EF34</f>
        <v>21.497480960999187</v>
      </c>
      <c r="CE30" s="223">
        <f t="shared" si="40"/>
        <v>21.269493770183558</v>
      </c>
      <c r="CF30" s="222">
        <f>'Final metric_Gap&amp;Correction'!EG34</f>
        <v>79.574416627533125</v>
      </c>
      <c r="CG30" s="220">
        <f t="shared" si="41"/>
        <v>78.730506229816442</v>
      </c>
      <c r="CH30" s="222">
        <f t="shared" si="42"/>
        <v>101.07189758853231</v>
      </c>
      <c r="CI30" s="222">
        <f>'Final metric_Gap&amp;Correction'!EL34</f>
        <v>83.020074026054758</v>
      </c>
      <c r="CJ30" s="222">
        <f t="shared" si="43"/>
        <v>82.172861443574746</v>
      </c>
      <c r="CK30" s="222">
        <f>'Final metric_Gap&amp;Correction'!EM34</f>
        <v>18.010938607065928</v>
      </c>
      <c r="CL30" s="222">
        <f t="shared" si="44"/>
        <v>17.827138556425258</v>
      </c>
      <c r="CM30" s="222">
        <f t="shared" si="45"/>
        <v>101.03101263312068</v>
      </c>
      <c r="CN30" s="222">
        <f>'Final metric_Gap&amp;Correction'!ER34</f>
        <v>17.891144309859268</v>
      </c>
      <c r="CO30" s="222">
        <f t="shared" si="46"/>
        <v>17.697775408391596</v>
      </c>
      <c r="CP30" s="222">
        <f>'Final metric_Gap&amp;Correction'!ES34</f>
        <v>83.201472682985951</v>
      </c>
      <c r="CQ30" s="222">
        <f t="shared" si="47"/>
        <v>82.302224591608393</v>
      </c>
      <c r="CR30" s="222">
        <f t="shared" si="48"/>
        <v>101.09261699284522</v>
      </c>
      <c r="CS30" s="222">
        <f>'Final metric_Gap&amp;Correction'!EY34</f>
        <v>66.882255169038686</v>
      </c>
      <c r="CT30" s="222">
        <f t="shared" si="49"/>
        <v>66.080841601225814</v>
      </c>
      <c r="CU30" s="177">
        <f>'Final metric_Gap&amp;Correction'!EZ34</f>
        <v>34.330522314409727</v>
      </c>
      <c r="CV30" s="177">
        <f t="shared" si="50"/>
        <v>33.919158398774194</v>
      </c>
      <c r="CW30" s="177">
        <f t="shared" si="51"/>
        <v>101.21277748344841</v>
      </c>
      <c r="CX30" s="177">
        <f>'Final metric_Gap&amp;Correction'!FE34</f>
        <v>40.603565259641584</v>
      </c>
      <c r="CY30" s="177">
        <f t="shared" si="52"/>
        <v>40.183341061505416</v>
      </c>
      <c r="CZ30" s="177">
        <f>'Final metric_Gap&amp;Correction'!FF34</f>
        <v>60.44220193401452</v>
      </c>
      <c r="DA30" s="177">
        <f t="shared" si="53"/>
        <v>59.816658938494584</v>
      </c>
      <c r="DB30" s="177">
        <f t="shared" si="54"/>
        <v>101.0457671936561</v>
      </c>
      <c r="DC30" s="177">
        <f>'Final metric_Gap&amp;Correction'!FL34</f>
        <v>34.02175214253451</v>
      </c>
      <c r="DD30" s="177">
        <f t="shared" si="55"/>
        <v>33.674505513383487</v>
      </c>
      <c r="DE30" s="177">
        <f>'Final metric_Gap&amp;Correction'!FM34</f>
        <v>67.009433390429038</v>
      </c>
      <c r="DF30" s="177">
        <f t="shared" si="56"/>
        <v>66.325494486616506</v>
      </c>
      <c r="DG30" s="177">
        <f t="shared" si="57"/>
        <v>101.03118553296355</v>
      </c>
      <c r="DH30" s="177">
        <f>'Final metric_Gap&amp;Correction'!FR34</f>
        <v>15.065799233644887</v>
      </c>
      <c r="DI30" s="177">
        <f t="shared" si="58"/>
        <v>14.912425065067131</v>
      </c>
      <c r="DJ30" s="177">
        <f>'Final metric_Gap&amp;Correction'!FS34</f>
        <v>85.962699940088044</v>
      </c>
      <c r="DK30" s="176">
        <f t="shared" si="59"/>
        <v>85.087574934932874</v>
      </c>
      <c r="DL30" s="223">
        <f t="shared" si="60"/>
        <v>101.02849917373292</v>
      </c>
      <c r="DM30" s="221"/>
      <c r="DN30" s="221"/>
    </row>
    <row r="31" spans="1:118" x14ac:dyDescent="0.15">
      <c r="A31" s="219" t="s">
        <v>40</v>
      </c>
      <c r="B31" s="222">
        <f>'Final metric_Gap&amp;Correction'!G35</f>
        <v>100.03299865932286</v>
      </c>
      <c r="C31" s="222">
        <f t="shared" si="0"/>
        <v>100</v>
      </c>
      <c r="D31" s="222">
        <f>'Final metric_Gap&amp;Correction'!H35</f>
        <v>0</v>
      </c>
      <c r="E31" s="222">
        <f t="shared" si="1"/>
        <v>0</v>
      </c>
      <c r="F31" s="222">
        <f t="shared" si="61"/>
        <v>100.03299865932286</v>
      </c>
      <c r="G31" s="222">
        <f>'Final metric_Gap&amp;Correction'!M35</f>
        <v>101.02175827183969</v>
      </c>
      <c r="H31" s="222">
        <f t="shared" si="2"/>
        <v>100</v>
      </c>
      <c r="I31" s="222">
        <f>'Final metric_Gap&amp;Correction'!N35</f>
        <v>0</v>
      </c>
      <c r="J31" s="222">
        <f t="shared" si="3"/>
        <v>0</v>
      </c>
      <c r="K31" s="222">
        <f t="shared" si="4"/>
        <v>101.02175827183969</v>
      </c>
      <c r="L31" s="223">
        <f>'Final metric_Gap&amp;Correction'!T35</f>
        <v>98.180242454675906</v>
      </c>
      <c r="M31" s="223">
        <f t="shared" si="5"/>
        <v>96.648390507684496</v>
      </c>
      <c r="N31" s="223">
        <f>'Final metric_Gap&amp;Correction'!U35</f>
        <v>3.4047316343334826</v>
      </c>
      <c r="O31" s="223">
        <f t="shared" si="6"/>
        <v>3.3516094923155029</v>
      </c>
      <c r="P31" s="223">
        <f t="shared" si="7"/>
        <v>101.58497408900939</v>
      </c>
      <c r="Q31" s="223">
        <f>'Final metric_Gap&amp;Correction'!Z35</f>
        <v>57.703798525125585</v>
      </c>
      <c r="R31" s="223">
        <f t="shared" si="8"/>
        <v>57.038119136740228</v>
      </c>
      <c r="S31" s="223">
        <f>'Final metric_Gap&amp;Correction'!AA35</f>
        <v>43.463279559601375</v>
      </c>
      <c r="T31" s="223">
        <f t="shared" si="9"/>
        <v>42.961880863259758</v>
      </c>
      <c r="U31" s="223">
        <f t="shared" si="10"/>
        <v>101.16707808472697</v>
      </c>
      <c r="V31" s="223">
        <f>'Final metric_Gap&amp;Correction'!AF35</f>
        <v>25.550606609084934</v>
      </c>
      <c r="W31" s="223">
        <f t="shared" si="11"/>
        <v>25.289808306643163</v>
      </c>
      <c r="X31" s="223">
        <f>'Final metric_Gap&amp;Correction'!AG35</f>
        <v>75.480632138475144</v>
      </c>
      <c r="Y31" s="223">
        <f t="shared" si="12"/>
        <v>74.710191693356833</v>
      </c>
      <c r="Z31" s="223">
        <f t="shared" si="13"/>
        <v>101.03123874756008</v>
      </c>
      <c r="AA31" s="223">
        <f>'Final metric_Gap&amp;Correction'!AN35</f>
        <v>45.702208155386657</v>
      </c>
      <c r="AB31" s="223">
        <f t="shared" si="14"/>
        <v>45.200596095880044</v>
      </c>
      <c r="AC31" s="223">
        <f>'Final metric_Gap&amp;Correction'!AO35</f>
        <v>55.407538402916664</v>
      </c>
      <c r="AD31" s="223">
        <f t="shared" si="15"/>
        <v>54.799403904119956</v>
      </c>
      <c r="AE31" s="223">
        <f t="shared" si="16"/>
        <v>101.10974655830333</v>
      </c>
      <c r="AF31" s="223">
        <f>'Final metric_Gap&amp;Correction'!AT35</f>
        <v>8.2461904703135378</v>
      </c>
      <c r="AG31" s="223">
        <f t="shared" si="17"/>
        <v>8.154248806872431</v>
      </c>
      <c r="AH31" s="223">
        <f>'Final metric_Gap&amp;Correction'!AU35</f>
        <v>92.88134028841948</v>
      </c>
      <c r="AI31" s="223">
        <f t="shared" si="18"/>
        <v>91.845751193127569</v>
      </c>
      <c r="AJ31" s="223">
        <f t="shared" si="19"/>
        <v>101.12753075873302</v>
      </c>
      <c r="AK31" s="223">
        <f>'Final metric_Gap&amp;Correction'!BA35</f>
        <v>25.435611354027216</v>
      </c>
      <c r="AL31" s="223">
        <f t="shared" si="20"/>
        <v>25.173949329989178</v>
      </c>
      <c r="AM31" s="223">
        <f>'Final metric_Gap&amp;Correction'!BB35</f>
        <v>75.603804514369443</v>
      </c>
      <c r="AN31" s="223">
        <f t="shared" si="21"/>
        <v>74.826050670010829</v>
      </c>
      <c r="AO31" s="223">
        <f t="shared" si="22"/>
        <v>101.03941586839666</v>
      </c>
      <c r="AP31" s="223">
        <f>'Final metric_Gap&amp;Correction'!BG35</f>
        <v>3.6580152854035828</v>
      </c>
      <c r="AQ31" s="223">
        <f t="shared" si="23"/>
        <v>3.6192557910378351</v>
      </c>
      <c r="AR31" s="223">
        <f>'Final metric_Gap&amp;Correction'!BH35</f>
        <v>97.412909142257092</v>
      </c>
      <c r="AS31" s="223">
        <f t="shared" si="24"/>
        <v>96.38074420896217</v>
      </c>
      <c r="AT31" s="223">
        <f t="shared" si="25"/>
        <v>101.07092442766067</v>
      </c>
      <c r="AU31" s="223">
        <f>'Final metric_Gap&amp;Correction'!BO35</f>
        <v>95.027545525387609</v>
      </c>
      <c r="AV31" s="223">
        <f t="shared" si="26"/>
        <v>93.98880832634417</v>
      </c>
      <c r="AW31" s="223">
        <f>'Final metric_Gap&amp;Correction'!BP35</f>
        <v>6.0776256301363363</v>
      </c>
      <c r="AX31" s="223">
        <f t="shared" si="27"/>
        <v>6.0111916736558353</v>
      </c>
      <c r="AY31" s="223">
        <f t="shared" si="28"/>
        <v>101.10517115552395</v>
      </c>
      <c r="AZ31" s="223">
        <f>'Final metric_Gap&amp;Correction'!BU35</f>
        <v>72.478171592618352</v>
      </c>
      <c r="BA31" s="223">
        <f t="shared" si="29"/>
        <v>71.651382535053486</v>
      </c>
      <c r="BB31" s="223">
        <f>'Final metric_Gap&amp;Correction'!BV35</f>
        <v>28.675733647326435</v>
      </c>
      <c r="BC31" s="223">
        <f t="shared" si="30"/>
        <v>28.348617464946514</v>
      </c>
      <c r="BD31" s="223">
        <f t="shared" si="31"/>
        <v>101.15390523994479</v>
      </c>
      <c r="BE31" s="223">
        <f>'Final metric_Gap&amp;Correction'!CB35</f>
        <v>90.878499079383346</v>
      </c>
      <c r="BF31" s="223">
        <f t="shared" si="32"/>
        <v>89.773266705736972</v>
      </c>
      <c r="BG31" s="223">
        <f>'Final metric_Gap&amp;Correction'!CC35</f>
        <v>10.352638445409143</v>
      </c>
      <c r="BH31" s="223">
        <f t="shared" si="33"/>
        <v>10.226733294263024</v>
      </c>
      <c r="BI31" s="223">
        <f t="shared" si="34"/>
        <v>101.23113752479249</v>
      </c>
      <c r="BJ31" s="223">
        <v>100</v>
      </c>
      <c r="BK31" s="223">
        <v>100</v>
      </c>
      <c r="BL31" s="223">
        <f>'Final metric_Gap&amp;Correction'!CP35</f>
        <v>51.340180595497735</v>
      </c>
      <c r="BM31" s="223">
        <f t="shared" si="62"/>
        <v>50.807053555203161</v>
      </c>
      <c r="BN31" s="223">
        <f>'Final metric_Gap&amp;Correction'!CQ35</f>
        <v>49.709136385096912</v>
      </c>
      <c r="BO31" s="223">
        <f t="shared" si="35"/>
        <v>49.192946444796824</v>
      </c>
      <c r="BP31" s="223">
        <f t="shared" si="36"/>
        <v>101.04931698059465</v>
      </c>
      <c r="BQ31" s="224">
        <f>'Final metric_Gap&amp;Correction'!CV35</f>
        <v>30.299140807207934</v>
      </c>
      <c r="BR31" s="224">
        <f t="shared" si="37"/>
        <v>29.971552131502548</v>
      </c>
      <c r="BS31" s="223">
        <f>'Final metric_Gap&amp;Correction'!CW35</f>
        <v>70.793857894587902</v>
      </c>
      <c r="BT31" s="223">
        <f t="shared" si="38"/>
        <v>70.028447868497452</v>
      </c>
      <c r="BU31" s="223">
        <f t="shared" si="39"/>
        <v>101.09299870179584</v>
      </c>
      <c r="BV31" s="223">
        <v>100</v>
      </c>
      <c r="BW31" s="223">
        <v>100</v>
      </c>
      <c r="BX31" s="221">
        <v>100</v>
      </c>
      <c r="BY31" s="221">
        <v>100</v>
      </c>
      <c r="BZ31" s="221">
        <v>100</v>
      </c>
      <c r="CA31" s="221">
        <v>100</v>
      </c>
      <c r="CB31" s="221">
        <v>100</v>
      </c>
      <c r="CC31" s="221">
        <v>100</v>
      </c>
      <c r="CD31" s="223">
        <f>'Final metric_Gap&amp;Correction'!EF35</f>
        <v>43.653148698346122</v>
      </c>
      <c r="CE31" s="223">
        <f t="shared" si="40"/>
        <v>43.200170462044781</v>
      </c>
      <c r="CF31" s="222">
        <f>'Final metric_Gap&amp;Correction'!EG35</f>
        <v>57.395407896353717</v>
      </c>
      <c r="CG31" s="220">
        <f t="shared" si="41"/>
        <v>56.799829537955219</v>
      </c>
      <c r="CH31" s="222">
        <f t="shared" si="42"/>
        <v>101.04855659469985</v>
      </c>
      <c r="CI31" s="222">
        <f>'Final metric_Gap&amp;Correction'!EL35</f>
        <v>90.509166567406041</v>
      </c>
      <c r="CJ31" s="222">
        <f t="shared" si="43"/>
        <v>89.5935964662701</v>
      </c>
      <c r="CK31" s="222">
        <f>'Final metric_Gap&amp;Correction'!EM35</f>
        <v>10.512748097533921</v>
      </c>
      <c r="CL31" s="222">
        <f t="shared" si="44"/>
        <v>10.406403533729906</v>
      </c>
      <c r="CM31" s="222">
        <f t="shared" si="45"/>
        <v>101.02191466493996</v>
      </c>
      <c r="CN31" s="222">
        <f>'Final metric_Gap&amp;Correction'!ER35</f>
        <v>62.758656756139878</v>
      </c>
      <c r="CO31" s="222">
        <f t="shared" si="46"/>
        <v>62.125165041658235</v>
      </c>
      <c r="CP31" s="222">
        <f>'Final metric_Gap&amp;Correction'!ES35</f>
        <v>38.261045507921466</v>
      </c>
      <c r="CQ31" s="222">
        <f t="shared" si="47"/>
        <v>37.874834958341758</v>
      </c>
      <c r="CR31" s="222">
        <f t="shared" si="48"/>
        <v>101.01970226406135</v>
      </c>
      <c r="CS31" s="222">
        <f>'Final metric_Gap&amp;Correction'!EY35</f>
        <v>75.650758969234175</v>
      </c>
      <c r="CT31" s="222">
        <f t="shared" si="49"/>
        <v>74.833471530824241</v>
      </c>
      <c r="CU31" s="177">
        <f>'Final metric_Gap&amp;Correction'!EZ35</f>
        <v>25.441382584125797</v>
      </c>
      <c r="CV31" s="177">
        <f t="shared" si="50"/>
        <v>25.166528469175763</v>
      </c>
      <c r="CW31" s="177">
        <f t="shared" si="51"/>
        <v>101.09214155335997</v>
      </c>
      <c r="CX31" s="177">
        <f>'Final metric_Gap&amp;Correction'!FE35</f>
        <v>26.146846794506487</v>
      </c>
      <c r="CY31" s="177">
        <f t="shared" si="52"/>
        <v>25.875368749994614</v>
      </c>
      <c r="CZ31" s="177">
        <f>'Final metric_Gap&amp;Correction'!FF35</f>
        <v>74.902328763665707</v>
      </c>
      <c r="DA31" s="177">
        <f t="shared" si="53"/>
        <v>74.124631250005379</v>
      </c>
      <c r="DB31" s="177">
        <f t="shared" si="54"/>
        <v>101.04917555817219</v>
      </c>
      <c r="DC31" s="177">
        <f>'Final metric_Gap&amp;Correction'!FL35</f>
        <v>25.666520935739914</v>
      </c>
      <c r="DD31" s="177">
        <f t="shared" si="55"/>
        <v>25.406698432554165</v>
      </c>
      <c r="DE31" s="177">
        <f>'Final metric_Gap&amp;Correction'!FM35</f>
        <v>75.356132613187299</v>
      </c>
      <c r="DF31" s="177">
        <f t="shared" si="56"/>
        <v>74.593301567445835</v>
      </c>
      <c r="DG31" s="177">
        <f t="shared" si="57"/>
        <v>101.02265354892721</v>
      </c>
      <c r="DH31" s="177">
        <f>'Final metric_Gap&amp;Correction'!FR35</f>
        <v>15.702873532379963</v>
      </c>
      <c r="DI31" s="177">
        <f t="shared" si="58"/>
        <v>15.544809318733066</v>
      </c>
      <c r="DJ31" s="177">
        <f>'Final metric_Gap&amp;Correction'!FS35</f>
        <v>85.313956011205448</v>
      </c>
      <c r="DK31" s="176">
        <f t="shared" si="59"/>
        <v>84.455190681266927</v>
      </c>
      <c r="DL31" s="223">
        <f t="shared" si="60"/>
        <v>101.01682954358542</v>
      </c>
      <c r="DM31" s="221"/>
      <c r="DN31" s="221"/>
    </row>
    <row r="32" spans="1:118" x14ac:dyDescent="0.15">
      <c r="A32" s="219" t="s">
        <v>41</v>
      </c>
      <c r="B32" s="222">
        <f>'Final metric_Gap&amp;Correction'!G36</f>
        <v>69.25315354744474</v>
      </c>
      <c r="C32" s="222">
        <f t="shared" si="0"/>
        <v>69.161708711746854</v>
      </c>
      <c r="D32" s="222">
        <f>'Final metric_Gap&amp;Correction'!H36</f>
        <v>30.879065331182169</v>
      </c>
      <c r="E32" s="222">
        <f t="shared" si="1"/>
        <v>30.838291288253146</v>
      </c>
      <c r="F32" s="222">
        <f t="shared" si="61"/>
        <v>100.1322188786269</v>
      </c>
      <c r="G32" s="222">
        <f>'Final metric_Gap&amp;Correction'!M36</f>
        <v>72.082719273120134</v>
      </c>
      <c r="H32" s="222">
        <f t="shared" si="2"/>
        <v>71.330030555123543</v>
      </c>
      <c r="I32" s="222">
        <f>'Final metric_Gap&amp;Correction'!N36</f>
        <v>28.972500684222947</v>
      </c>
      <c r="J32" s="222">
        <f t="shared" si="3"/>
        <v>28.669969444876447</v>
      </c>
      <c r="K32" s="222">
        <f t="shared" si="4"/>
        <v>101.05521995734308</v>
      </c>
      <c r="L32" s="223">
        <f>'Final metric_Gap&amp;Correction'!T36</f>
        <v>92.061200525065857</v>
      </c>
      <c r="M32" s="223">
        <f t="shared" si="5"/>
        <v>90.571315323017359</v>
      </c>
      <c r="N32" s="223">
        <f>'Final metric_Gap&amp;Correction'!U36</f>
        <v>9.5837851933538403</v>
      </c>
      <c r="O32" s="223">
        <f t="shared" si="6"/>
        <v>9.42868467698265</v>
      </c>
      <c r="P32" s="223">
        <f t="shared" si="7"/>
        <v>101.64498571841969</v>
      </c>
      <c r="Q32" s="223">
        <f>'Final metric_Gap&amp;Correction'!Z36</f>
        <v>32.666638447770296</v>
      </c>
      <c r="R32" s="223">
        <f t="shared" si="8"/>
        <v>32.279210627603568</v>
      </c>
      <c r="S32" s="223">
        <f>'Final metric_Gap&amp;Correction'!AA36</f>
        <v>68.533601002433045</v>
      </c>
      <c r="T32" s="223">
        <f t="shared" si="9"/>
        <v>67.720789372396425</v>
      </c>
      <c r="U32" s="223">
        <f t="shared" si="10"/>
        <v>101.20023945020334</v>
      </c>
      <c r="V32" s="223">
        <f>'Final metric_Gap&amp;Correction'!AF36</f>
        <v>37.913013267858425</v>
      </c>
      <c r="W32" s="223">
        <f t="shared" si="11"/>
        <v>37.526011941781078</v>
      </c>
      <c r="X32" s="223">
        <f>'Final metric_Gap&amp;Correction'!AG36</f>
        <v>63.118274913464312</v>
      </c>
      <c r="Y32" s="223">
        <f t="shared" si="12"/>
        <v>62.473988058218922</v>
      </c>
      <c r="Z32" s="223">
        <f t="shared" si="13"/>
        <v>101.03128818132274</v>
      </c>
      <c r="AA32" s="223">
        <f>'Final metric_Gap&amp;Correction'!AN36</f>
        <v>49.971176191685821</v>
      </c>
      <c r="AB32" s="223">
        <f t="shared" si="14"/>
        <v>49.391327247199804</v>
      </c>
      <c r="AC32" s="223">
        <f>'Final metric_Gap&amp;Correction'!AO36</f>
        <v>51.20281320443614</v>
      </c>
      <c r="AD32" s="223">
        <f t="shared" si="15"/>
        <v>50.60867275280021</v>
      </c>
      <c r="AE32" s="223">
        <f t="shared" si="16"/>
        <v>101.17398939612195</v>
      </c>
      <c r="AF32" s="223">
        <f>'Final metric_Gap&amp;Correction'!AT36</f>
        <v>12.609520894493356</v>
      </c>
      <c r="AG32" s="223">
        <f t="shared" si="17"/>
        <v>12.467358882045827</v>
      </c>
      <c r="AH32" s="223">
        <f>'Final metric_Gap&amp;Correction'!AU36</f>
        <v>88.530752789712963</v>
      </c>
      <c r="AI32" s="223">
        <f t="shared" si="18"/>
        <v>87.532641117954171</v>
      </c>
      <c r="AJ32" s="223">
        <f t="shared" si="19"/>
        <v>101.14027368420632</v>
      </c>
      <c r="AK32" s="223">
        <f>'Final metric_Gap&amp;Correction'!BA36</f>
        <v>24.615250135363414</v>
      </c>
      <c r="AL32" s="223">
        <f t="shared" si="20"/>
        <v>24.359985131051207</v>
      </c>
      <c r="AM32" s="223">
        <f>'Final metric_Gap&amp;Correction'!BB36</f>
        <v>76.432636400440856</v>
      </c>
      <c r="AN32" s="223">
        <f t="shared" si="21"/>
        <v>75.640014868948796</v>
      </c>
      <c r="AO32" s="223">
        <f t="shared" si="22"/>
        <v>101.04788653580427</v>
      </c>
      <c r="AP32" s="223">
        <f>'Final metric_Gap&amp;Correction'!BG36</f>
        <v>3.0741460024839813</v>
      </c>
      <c r="AQ32" s="223">
        <f t="shared" si="23"/>
        <v>3.0384959356972345</v>
      </c>
      <c r="AR32" s="223">
        <f>'Final metric_Gap&amp;Correction'!BH36</f>
        <v>98.099134052556352</v>
      </c>
      <c r="AS32" s="223">
        <f t="shared" si="24"/>
        <v>96.961504064302758</v>
      </c>
      <c r="AT32" s="223">
        <f t="shared" si="25"/>
        <v>101.17328005504034</v>
      </c>
      <c r="AU32" s="223">
        <f>'Final metric_Gap&amp;Correction'!BO36</f>
        <v>99.482839006479367</v>
      </c>
      <c r="AV32" s="223">
        <f t="shared" si="26"/>
        <v>98.460242644568851</v>
      </c>
      <c r="AW32" s="223">
        <f>'Final metric_Gap&amp;Correction'!BP36</f>
        <v>1.5557490920712063</v>
      </c>
      <c r="AX32" s="223">
        <f t="shared" si="27"/>
        <v>1.5397573554311415</v>
      </c>
      <c r="AY32" s="223">
        <f t="shared" si="28"/>
        <v>101.03858809855058</v>
      </c>
      <c r="AZ32" s="223">
        <f>'Final metric_Gap&amp;Correction'!BU36</f>
        <v>10.565069104997482</v>
      </c>
      <c r="BA32" s="223">
        <f t="shared" si="29"/>
        <v>10.43174614339177</v>
      </c>
      <c r="BB32" s="223">
        <f>'Final metric_Gap&amp;Correction'!BV36</f>
        <v>90.712981182778833</v>
      </c>
      <c r="BC32" s="223">
        <f t="shared" si="30"/>
        <v>89.568253856608237</v>
      </c>
      <c r="BD32" s="223">
        <f t="shared" si="31"/>
        <v>101.27805028777631</v>
      </c>
      <c r="BE32" s="223">
        <f>'Final metric_Gap&amp;Correction'!CB36</f>
        <v>75.206719179600185</v>
      </c>
      <c r="BF32" s="223">
        <f t="shared" si="32"/>
        <v>74.242280796042522</v>
      </c>
      <c r="BG32" s="223">
        <f>'Final metric_Gap&amp;Correction'!CC36</f>
        <v>26.092322785728371</v>
      </c>
      <c r="BH32" s="223">
        <f t="shared" si="33"/>
        <v>25.757719203957468</v>
      </c>
      <c r="BI32" s="223">
        <f t="shared" si="34"/>
        <v>101.29904196532856</v>
      </c>
      <c r="BJ32" s="223">
        <v>100</v>
      </c>
      <c r="BK32" s="223">
        <v>100</v>
      </c>
      <c r="BL32" s="223">
        <f>'Final metric_Gap&amp;Correction'!CP36</f>
        <v>12.500561186661452</v>
      </c>
      <c r="BM32" s="223">
        <f t="shared" si="62"/>
        <v>12.356110095664663</v>
      </c>
      <c r="BN32" s="223">
        <f>'Final metric_Gap&amp;Correction'!CQ36</f>
        <v>88.6685048857384</v>
      </c>
      <c r="BO32" s="223">
        <f t="shared" si="35"/>
        <v>87.643889904335339</v>
      </c>
      <c r="BP32" s="223">
        <f t="shared" si="36"/>
        <v>101.16906607239986</v>
      </c>
      <c r="BQ32" s="224">
        <f>'Final metric_Gap&amp;Correction'!CV36</f>
        <v>14.561665708642719</v>
      </c>
      <c r="BR32" s="224">
        <f t="shared" si="37"/>
        <v>14.361501188443571</v>
      </c>
      <c r="BS32" s="223">
        <f>'Final metric_Gap&amp;Correction'!CW36</f>
        <v>86.832091932516803</v>
      </c>
      <c r="BT32" s="223">
        <f t="shared" si="38"/>
        <v>85.638498811556431</v>
      </c>
      <c r="BU32" s="223">
        <f t="shared" si="39"/>
        <v>101.39375764115952</v>
      </c>
      <c r="BV32" s="223">
        <v>100</v>
      </c>
      <c r="BW32" s="223">
        <v>100</v>
      </c>
      <c r="BX32" s="221">
        <v>100</v>
      </c>
      <c r="BY32" s="221">
        <v>100</v>
      </c>
      <c r="BZ32" s="221">
        <v>100</v>
      </c>
      <c r="CA32" s="221">
        <v>100</v>
      </c>
      <c r="CB32" s="221">
        <v>100</v>
      </c>
      <c r="CC32" s="221">
        <v>100</v>
      </c>
      <c r="CD32" s="223">
        <f>'Final metric_Gap&amp;Correction'!EF36</f>
        <v>15.293965539626447</v>
      </c>
      <c r="CE32" s="223">
        <f t="shared" si="40"/>
        <v>15.135396610831783</v>
      </c>
      <c r="CF32" s="222">
        <f>'Final metric_Gap&amp;Correction'!EG36</f>
        <v>85.753703926010047</v>
      </c>
      <c r="CG32" s="220">
        <f t="shared" si="41"/>
        <v>84.864603389168224</v>
      </c>
      <c r="CH32" s="222">
        <f t="shared" si="42"/>
        <v>101.04766946563649</v>
      </c>
      <c r="CI32" s="222">
        <f>'Final metric_Gap&amp;Correction'!EL36</f>
        <v>69.094232115100468</v>
      </c>
      <c r="CJ32" s="222">
        <f t="shared" si="43"/>
        <v>68.391972765794833</v>
      </c>
      <c r="CK32" s="222">
        <f>'Final metric_Gap&amp;Correction'!EM36</f>
        <v>31.932583344237848</v>
      </c>
      <c r="CL32" s="222">
        <f t="shared" si="44"/>
        <v>31.608027234205167</v>
      </c>
      <c r="CM32" s="222">
        <f t="shared" si="45"/>
        <v>101.02681545933831</v>
      </c>
      <c r="CN32" s="222">
        <f>'Final metric_Gap&amp;Correction'!ER36</f>
        <v>5.7761373926315365</v>
      </c>
      <c r="CO32" s="222">
        <f t="shared" si="46"/>
        <v>5.7154079709477532</v>
      </c>
      <c r="CP32" s="222">
        <f>'Final metric_Gap&amp;Correction'!ES36</f>
        <v>95.286418806199393</v>
      </c>
      <c r="CQ32" s="222">
        <f t="shared" si="47"/>
        <v>94.284592029052234</v>
      </c>
      <c r="CR32" s="222">
        <f t="shared" si="48"/>
        <v>101.06255619883093</v>
      </c>
      <c r="CS32" s="222">
        <f>'Final metric_Gap&amp;Correction'!EY36</f>
        <v>69.725306521916792</v>
      </c>
      <c r="CT32" s="222">
        <f t="shared" si="49"/>
        <v>68.963658793247589</v>
      </c>
      <c r="CU32" s="177">
        <f>'Final metric_Gap&amp;Correction'!EZ36</f>
        <v>31.379112445981374</v>
      </c>
      <c r="CV32" s="177">
        <f t="shared" si="50"/>
        <v>31.036341206752404</v>
      </c>
      <c r="CW32" s="177">
        <f t="shared" si="51"/>
        <v>101.10441896789817</v>
      </c>
      <c r="CX32" s="177">
        <f>'Final metric_Gap&amp;Correction'!FE36</f>
        <v>4.9322352732179908</v>
      </c>
      <c r="CY32" s="177">
        <f t="shared" si="52"/>
        <v>4.8810524421737256</v>
      </c>
      <c r="CZ32" s="177">
        <f>'Final metric_Gap&amp;Correction'!FF36</f>
        <v>96.116367085609994</v>
      </c>
      <c r="DA32" s="177">
        <f t="shared" si="53"/>
        <v>95.118947557826274</v>
      </c>
      <c r="DB32" s="177">
        <f t="shared" si="54"/>
        <v>101.04860235882799</v>
      </c>
      <c r="DC32" s="177">
        <f>'Final metric_Gap&amp;Correction'!FL36</f>
        <v>24.934913357787096</v>
      </c>
      <c r="DD32" s="177">
        <f t="shared" si="55"/>
        <v>24.678585010749046</v>
      </c>
      <c r="DE32" s="177">
        <f>'Final metric_Gap&amp;Correction'!FM36</f>
        <v>76.103753757553605</v>
      </c>
      <c r="DF32" s="177">
        <f t="shared" si="56"/>
        <v>75.321414989250954</v>
      </c>
      <c r="DG32" s="177">
        <f t="shared" si="57"/>
        <v>101.0386671153407</v>
      </c>
      <c r="DH32" s="177">
        <f>'Final metric_Gap&amp;Correction'!FR36</f>
        <v>12.057822615596173</v>
      </c>
      <c r="DI32" s="177">
        <f t="shared" si="58"/>
        <v>11.936198857142234</v>
      </c>
      <c r="DJ32" s="177">
        <f>'Final metric_Gap&amp;Correction'!FS36</f>
        <v>88.961126213169038</v>
      </c>
      <c r="DK32" s="176">
        <f t="shared" si="59"/>
        <v>88.063801142857756</v>
      </c>
      <c r="DL32" s="223">
        <f t="shared" si="60"/>
        <v>101.01894882876522</v>
      </c>
      <c r="DM32" s="221"/>
      <c r="DN32" s="221"/>
    </row>
    <row r="33" spans="3:44" x14ac:dyDescent="0.15">
      <c r="C33" s="222"/>
      <c r="AR33" s="223"/>
    </row>
  </sheetData>
  <mergeCells count="23">
    <mergeCell ref="DC2:DL2"/>
    <mergeCell ref="B3:F3"/>
    <mergeCell ref="G3:K3"/>
    <mergeCell ref="L3:P3"/>
    <mergeCell ref="Q3:U3"/>
    <mergeCell ref="V3:Z3"/>
    <mergeCell ref="BQ3:BU3"/>
    <mergeCell ref="BJ2:BK2"/>
    <mergeCell ref="BL2:BU2"/>
    <mergeCell ref="CD2:CR2"/>
    <mergeCell ref="CS2:DB2"/>
    <mergeCell ref="AP3:AT3"/>
    <mergeCell ref="AU3:AY3"/>
    <mergeCell ref="AZ3:BD3"/>
    <mergeCell ref="BE3:BI3"/>
    <mergeCell ref="BL3:BP3"/>
    <mergeCell ref="DH3:DL3"/>
    <mergeCell ref="CD3:CH3"/>
    <mergeCell ref="CI3:CM3"/>
    <mergeCell ref="CN3:CR3"/>
    <mergeCell ref="CS3:CW3"/>
    <mergeCell ref="CX3:DB3"/>
    <mergeCell ref="DC3:DG3"/>
  </mergeCells>
  <conditionalFormatting sqref="C33 AR33">
    <cfRule type="cellIs" dxfId="10" priority="2" operator="greaterThan">
      <formula>50</formula>
    </cfRule>
  </conditionalFormatting>
  <conditionalFormatting sqref="BK33 BY33 CA33 DN33 DL33 S33:U33 AC33:AE33 AM33:AO33 AR33:AT33 AW33:AY33 BB33:BD33 BG33:BI33 BN33:BP33 BS33:BU33 CU33:CW33 CZ33:DB33 DE33:DG33 DJ33 B33:C33 I33:K33">
    <cfRule type="cellIs" dxfId="9" priority="3" operator="greaterThan">
      <formula>50</formula>
    </cfRule>
  </conditionalFormatting>
  <conditionalFormatting sqref="BC33">
    <cfRule type="cellIs" dxfId="8" priority="1" operator="greaterThan">
      <formula>99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32"/>
  <sheetViews>
    <sheetView workbookViewId="0">
      <selection activeCell="W4" sqref="W4:AF32"/>
    </sheetView>
  </sheetViews>
  <sheetFormatPr baseColWidth="10" defaultColWidth="14.5" defaultRowHeight="14" x14ac:dyDescent="0.15"/>
  <cols>
    <col min="1" max="1" width="7.6640625" style="218" customWidth="1"/>
    <col min="2" max="2" width="8.33203125" style="218" customWidth="1"/>
    <col min="3" max="3" width="7.33203125" style="218" bestFit="1" customWidth="1"/>
    <col min="4" max="4" width="7" style="218" bestFit="1" customWidth="1"/>
    <col min="5" max="5" width="10.1640625" style="218" customWidth="1"/>
    <col min="6" max="6" width="9.83203125" style="218" bestFit="1" customWidth="1"/>
    <col min="7" max="7" width="10.33203125" style="218" customWidth="1"/>
    <col min="8" max="8" width="8" style="218" bestFit="1" customWidth="1"/>
    <col min="9" max="9" width="9.1640625" style="218" customWidth="1"/>
    <col min="10" max="10" width="8.33203125" style="218" bestFit="1" customWidth="1"/>
    <col min="11" max="11" width="7" style="218" bestFit="1" customWidth="1"/>
    <col min="12" max="12" width="6.1640625" style="218" bestFit="1" customWidth="1"/>
    <col min="13" max="13" width="8.6640625" style="218" customWidth="1"/>
    <col min="14" max="14" width="9.1640625" style="218" customWidth="1"/>
    <col min="15" max="15" width="8.6640625" style="218" customWidth="1"/>
    <col min="16" max="16" width="9.83203125" style="218" customWidth="1"/>
    <col min="17" max="17" width="7.33203125" style="218" bestFit="1" customWidth="1"/>
    <col min="18" max="18" width="6.1640625" style="218" bestFit="1" customWidth="1"/>
    <col min="19" max="19" width="7" style="218" bestFit="1" customWidth="1"/>
    <col min="20" max="20" width="8.6640625" style="218" customWidth="1"/>
    <col min="21" max="21" width="9" style="218" customWidth="1"/>
    <col min="22" max="23" width="7.33203125" style="218" bestFit="1" customWidth="1"/>
    <col min="24" max="24" width="10" style="218" customWidth="1"/>
    <col min="25" max="26" width="7.33203125" style="218" bestFit="1" customWidth="1"/>
    <col min="27" max="27" width="7.5" style="218" customWidth="1"/>
    <col min="28" max="28" width="8.5" style="218" customWidth="1"/>
    <col min="29" max="29" width="7.33203125" style="218" bestFit="1" customWidth="1"/>
    <col min="30" max="30" width="9" style="218" bestFit="1" customWidth="1"/>
    <col min="31" max="31" width="7.33203125" style="218" bestFit="1" customWidth="1"/>
    <col min="32" max="32" width="7" style="218" customWidth="1"/>
    <col min="33" max="34" width="14.5" style="218" bestFit="1" customWidth="1"/>
    <col min="35" max="16384" width="14.5" style="218"/>
  </cols>
  <sheetData>
    <row r="1" spans="1:34" x14ac:dyDescent="0.15">
      <c r="A1" s="296" t="s">
        <v>260</v>
      </c>
    </row>
    <row r="3" spans="1:34" ht="75" x14ac:dyDescent="0.15">
      <c r="A3" s="297"/>
      <c r="B3" s="298" t="s">
        <v>92</v>
      </c>
      <c r="C3" s="298" t="s">
        <v>207</v>
      </c>
      <c r="D3" s="298" t="s">
        <v>208</v>
      </c>
      <c r="E3" s="298" t="s">
        <v>209</v>
      </c>
      <c r="F3" s="298" t="s">
        <v>96</v>
      </c>
      <c r="G3" s="299" t="s">
        <v>97</v>
      </c>
      <c r="H3" s="299" t="s">
        <v>98</v>
      </c>
      <c r="I3" s="299" t="s">
        <v>99</v>
      </c>
      <c r="J3" s="299" t="s">
        <v>100</v>
      </c>
      <c r="K3" s="299" t="s">
        <v>210</v>
      </c>
      <c r="L3" s="299" t="s">
        <v>211</v>
      </c>
      <c r="M3" s="299" t="s">
        <v>212</v>
      </c>
      <c r="N3" s="299" t="s">
        <v>104</v>
      </c>
      <c r="O3" s="300" t="s">
        <v>105</v>
      </c>
      <c r="P3" s="299" t="s">
        <v>221</v>
      </c>
      <c r="Q3" s="299" t="s">
        <v>222</v>
      </c>
      <c r="R3" s="299" t="s">
        <v>109</v>
      </c>
      <c r="S3" s="299" t="s">
        <v>223</v>
      </c>
      <c r="T3" s="299" t="s">
        <v>224</v>
      </c>
      <c r="U3" s="299" t="s">
        <v>225</v>
      </c>
      <c r="V3" s="299" t="s">
        <v>226</v>
      </c>
      <c r="W3" s="41" t="s">
        <v>102</v>
      </c>
      <c r="X3" s="41" t="s">
        <v>103</v>
      </c>
      <c r="Y3" s="41" t="s">
        <v>213</v>
      </c>
      <c r="Z3" s="41" t="s">
        <v>214</v>
      </c>
      <c r="AA3" s="41" t="s">
        <v>215</v>
      </c>
      <c r="AB3" s="41" t="s">
        <v>216</v>
      </c>
      <c r="AC3" s="41" t="s">
        <v>217</v>
      </c>
      <c r="AD3" s="41" t="s">
        <v>218</v>
      </c>
      <c r="AE3" s="41" t="s">
        <v>219</v>
      </c>
      <c r="AF3" s="301" t="s">
        <v>220</v>
      </c>
      <c r="AG3" s="302" t="s">
        <v>255</v>
      </c>
      <c r="AH3" s="302" t="s">
        <v>256</v>
      </c>
    </row>
    <row r="4" spans="1:34" x14ac:dyDescent="0.15">
      <c r="A4" s="303" t="str">
        <f>'Final metric_Gap&amp;Correction'!A9</f>
        <v>BE</v>
      </c>
      <c r="B4" s="304">
        <f>'Contribution rescaled to 100'!C5</f>
        <v>52.886959995930859</v>
      </c>
      <c r="C4" s="304">
        <f>'Contribution rescaled to 100'!H5</f>
        <v>35.964316936980751</v>
      </c>
      <c r="D4" s="305">
        <f>'Contribution rescaled to 100'!M5</f>
        <v>92.918641175893299</v>
      </c>
      <c r="E4" s="305">
        <f>'Contribution rescaled to 100'!R5</f>
        <v>19.170063572213873</v>
      </c>
      <c r="F4" s="305">
        <f>'Contribution rescaled to 100'!W5</f>
        <v>5.5402640179541072</v>
      </c>
      <c r="G4" s="305">
        <f>'Contribution rescaled to 100'!AB5</f>
        <v>41.617343862557789</v>
      </c>
      <c r="H4" s="305">
        <f>'Contribution rescaled to 100'!AG5</f>
        <v>13.200293794339062</v>
      </c>
      <c r="I4" s="305">
        <f>'Contribution rescaled to 100'!AL5</f>
        <v>22.075815688767335</v>
      </c>
      <c r="J4" s="305">
        <f>'Contribution rescaled to 100'!AQ5</f>
        <v>22.313421143749746</v>
      </c>
      <c r="K4" s="305">
        <f>'Contribution rescaled to 100'!AV5</f>
        <v>44.571826949818949</v>
      </c>
      <c r="L4" s="305">
        <f>'Contribution rescaled to 100'!BA5</f>
        <v>2.0625361205743058</v>
      </c>
      <c r="M4" s="305">
        <f>'Contribution rescaled to 100'!BF5</f>
        <v>87.005392079382389</v>
      </c>
      <c r="N4" s="305">
        <f>'Contribution rescaled to 100'!BM5</f>
        <v>28.639164402546069</v>
      </c>
      <c r="O4" s="305">
        <f>'Contribution rescaled to 100'!BR5</f>
        <v>3.1121133458978827</v>
      </c>
      <c r="P4" s="306">
        <f>'Contribution rescaled to 100'!CE5</f>
        <v>40.087522663932276</v>
      </c>
      <c r="Q4" s="306">
        <f>'Contribution rescaled to 100'!CJ5</f>
        <v>77.974280435744248</v>
      </c>
      <c r="R4" s="306">
        <f>'Contribution rescaled to 100'!CO5</f>
        <v>5.8774771384680227</v>
      </c>
      <c r="S4" s="306">
        <f>'Contribution rescaled to 100'!CT5</f>
        <v>59.988686334593822</v>
      </c>
      <c r="T4" s="305">
        <f>'Contribution rescaled to 100'!CY5</f>
        <v>25.089269285094073</v>
      </c>
      <c r="U4" s="305">
        <f>'Contribution rescaled to 100'!DD5</f>
        <v>13.753277898820512</v>
      </c>
      <c r="V4" s="306">
        <f>'Contribution rescaled to 100'!DI5</f>
        <v>10.177480056562988</v>
      </c>
      <c r="W4" s="311">
        <f>'Final metric_Gap&amp;Correction'!CG9</f>
        <v>100</v>
      </c>
      <c r="X4" s="311">
        <f>'Final metric_Gap&amp;Correction'!CJ9</f>
        <v>100</v>
      </c>
      <c r="Y4" s="311">
        <f>'Final metric_Gap&amp;Correction'!DB9</f>
        <v>100</v>
      </c>
      <c r="Z4" s="311">
        <f>'Final metric_Gap&amp;Correction'!DE9</f>
        <v>100</v>
      </c>
      <c r="AA4" s="312">
        <v>100</v>
      </c>
      <c r="AB4" s="312">
        <v>100</v>
      </c>
      <c r="AC4" s="312">
        <v>100</v>
      </c>
      <c r="AD4" s="312">
        <v>100</v>
      </c>
      <c r="AE4" s="312">
        <v>100</v>
      </c>
      <c r="AF4" s="312">
        <v>100</v>
      </c>
      <c r="AG4" s="307">
        <f t="shared" ref="AG4:AG31" si="0">AVERAGE(B4:AF4)</f>
        <v>54.968585383865239</v>
      </c>
      <c r="AH4" s="307">
        <f t="shared" ref="AH4:AH31" si="1">AVERAGE(B4:V4)</f>
        <v>33.525054614277259</v>
      </c>
    </row>
    <row r="5" spans="1:34" x14ac:dyDescent="0.15">
      <c r="A5" s="303" t="str">
        <f>'Final metric_Gap&amp;Correction'!A10</f>
        <v>BG</v>
      </c>
      <c r="B5" s="304">
        <f>'Contribution rescaled to 100'!C6</f>
        <v>53.6516707287077</v>
      </c>
      <c r="C5" s="304">
        <f>'Contribution rescaled to 100'!H6</f>
        <v>31.227769667403958</v>
      </c>
      <c r="D5" s="305">
        <f>'Contribution rescaled to 100'!M6</f>
        <v>69.033920328653252</v>
      </c>
      <c r="E5" s="305">
        <f>'Contribution rescaled to 100'!R6</f>
        <v>40.239819279949607</v>
      </c>
      <c r="F5" s="305">
        <f>'Contribution rescaled to 100'!W6</f>
        <v>31.263588172186534</v>
      </c>
      <c r="G5" s="305">
        <f>'Contribution rescaled to 100'!AB6</f>
        <v>10.669454215570893</v>
      </c>
      <c r="H5" s="305">
        <f>'Contribution rescaled to 100'!AG6</f>
        <v>5.1777367047577325</v>
      </c>
      <c r="I5" s="305">
        <f>'Contribution rescaled to 100'!AL6</f>
        <v>20.203219678773124</v>
      </c>
      <c r="J5" s="305">
        <f>'Contribution rescaled to 100'!AQ6</f>
        <v>10.30805656836594</v>
      </c>
      <c r="K5" s="305">
        <f>'Contribution rescaled to 100'!AV6</f>
        <v>43.346957341847123</v>
      </c>
      <c r="L5" s="305">
        <f>'Contribution rescaled to 100'!BA6</f>
        <v>2.9684702630123678</v>
      </c>
      <c r="M5" s="305">
        <f>'Contribution rescaled to 100'!BF6</f>
        <v>54.588464711484541</v>
      </c>
      <c r="N5" s="305">
        <f>'Contribution rescaled to 100'!BM6</f>
        <v>30.681610548425613</v>
      </c>
      <c r="O5" s="305">
        <f>'Contribution rescaled to 100'!BR6</f>
        <v>7.112390414825903</v>
      </c>
      <c r="P5" s="306">
        <f>'Contribution rescaled to 100'!CE6</f>
        <v>33.406225096416982</v>
      </c>
      <c r="Q5" s="306">
        <f>'Contribution rescaled to 100'!CJ6</f>
        <v>48.880730537554136</v>
      </c>
      <c r="R5" s="306">
        <f>'Contribution rescaled to 100'!CO6</f>
        <v>32.333532527328764</v>
      </c>
      <c r="S5" s="306">
        <f>'Contribution rescaled to 100'!CT6</f>
        <v>61.688176797604491</v>
      </c>
      <c r="T5" s="305">
        <f>'Contribution rescaled to 100'!CY6</f>
        <v>33.130728556406936</v>
      </c>
      <c r="U5" s="305">
        <f>'Contribution rescaled to 100'!DD6</f>
        <v>0</v>
      </c>
      <c r="V5" s="306">
        <f>'Contribution rescaled to 100'!DI6</f>
        <v>13.958139218084757</v>
      </c>
      <c r="W5" s="311">
        <f>'Final metric_Gap&amp;Correction'!CG10</f>
        <v>100</v>
      </c>
      <c r="X5" s="311">
        <f>'Final metric_Gap&amp;Correction'!CJ10</f>
        <v>100</v>
      </c>
      <c r="Y5" s="311">
        <f>'Final metric_Gap&amp;Correction'!DB10</f>
        <v>100</v>
      </c>
      <c r="Z5" s="311">
        <f>'Final metric_Gap&amp;Correction'!DE10</f>
        <v>100</v>
      </c>
      <c r="AA5" s="312">
        <v>100</v>
      </c>
      <c r="AB5" s="312">
        <v>100</v>
      </c>
      <c r="AC5" s="312">
        <v>100</v>
      </c>
      <c r="AD5" s="312">
        <v>100</v>
      </c>
      <c r="AE5" s="312">
        <v>100</v>
      </c>
      <c r="AF5" s="312">
        <v>100</v>
      </c>
      <c r="AG5" s="307">
        <f t="shared" si="0"/>
        <v>52.705505205076143</v>
      </c>
      <c r="AH5" s="307">
        <f t="shared" si="1"/>
        <v>30.184317207493347</v>
      </c>
    </row>
    <row r="6" spans="1:34" x14ac:dyDescent="0.15">
      <c r="A6" s="303" t="str">
        <f>'Final metric_Gap&amp;Correction'!A11</f>
        <v>CZ</v>
      </c>
      <c r="B6" s="304">
        <f>'Contribution rescaled to 100'!C7</f>
        <v>85.413518697235475</v>
      </c>
      <c r="C6" s="304">
        <f>'Contribution rescaled to 100'!H7</f>
        <v>57.742311680726779</v>
      </c>
      <c r="D6" s="305">
        <f>'Contribution rescaled to 100'!M7</f>
        <v>75.569483369020162</v>
      </c>
      <c r="E6" s="305">
        <f>'Contribution rescaled to 100'!R7</f>
        <v>2.3034436175160331</v>
      </c>
      <c r="F6" s="305">
        <f>'Contribution rescaled to 100'!W7</f>
        <v>36.279457666293418</v>
      </c>
      <c r="G6" s="305">
        <f>'Contribution rescaled to 100'!AB7</f>
        <v>24.468106716171949</v>
      </c>
      <c r="H6" s="305">
        <f>'Contribution rescaled to 100'!AG7</f>
        <v>8.5513912111698449</v>
      </c>
      <c r="I6" s="305">
        <f>'Contribution rescaled to 100'!AL7</f>
        <v>79.608992514605703</v>
      </c>
      <c r="J6" s="305">
        <f>'Contribution rescaled to 100'!AQ7</f>
        <v>100</v>
      </c>
      <c r="K6" s="305">
        <f>'Contribution rescaled to 100'!AV7</f>
        <v>1.569086585407536</v>
      </c>
      <c r="L6" s="305">
        <f>'Contribution rescaled to 100'!BA7</f>
        <v>0</v>
      </c>
      <c r="M6" s="305">
        <f>'Contribution rescaled to 100'!BF7</f>
        <v>68.962437652314719</v>
      </c>
      <c r="N6" s="305">
        <f>'Contribution rescaled to 100'!BM7</f>
        <v>20.97368483230321</v>
      </c>
      <c r="O6" s="305">
        <f>'Contribution rescaled to 100'!BR7</f>
        <v>7.2892970112160889</v>
      </c>
      <c r="P6" s="306">
        <f>'Contribution rescaled to 100'!CE7</f>
        <v>15.64149569891454</v>
      </c>
      <c r="Q6" s="306">
        <f>'Contribution rescaled to 100'!CJ7</f>
        <v>60.817784982851762</v>
      </c>
      <c r="R6" s="306">
        <f>'Contribution rescaled to 100'!CO7</f>
        <v>10.551972326311217</v>
      </c>
      <c r="S6" s="306">
        <f>'Contribution rescaled to 100'!CT7</f>
        <v>67.342377730777471</v>
      </c>
      <c r="T6" s="305">
        <f>'Contribution rescaled to 100'!CY7</f>
        <v>26.689636604910426</v>
      </c>
      <c r="U6" s="305">
        <f>'Contribution rescaled to 100'!DD7</f>
        <v>0</v>
      </c>
      <c r="V6" s="306">
        <f>'Contribution rescaled to 100'!DI7</f>
        <v>21.023209882545537</v>
      </c>
      <c r="W6" s="311">
        <f>'Final metric_Gap&amp;Correction'!CG11</f>
        <v>100</v>
      </c>
      <c r="X6" s="311">
        <f>'Final metric_Gap&amp;Correction'!CJ11</f>
        <v>100</v>
      </c>
      <c r="Y6" s="311">
        <f>'Final metric_Gap&amp;Correction'!DB11</f>
        <v>100</v>
      </c>
      <c r="Z6" s="311">
        <f>'Final metric_Gap&amp;Correction'!DE11</f>
        <v>100</v>
      </c>
      <c r="AA6" s="312">
        <v>100</v>
      </c>
      <c r="AB6" s="312">
        <v>100</v>
      </c>
      <c r="AC6" s="312">
        <v>100</v>
      </c>
      <c r="AD6" s="312">
        <v>100</v>
      </c>
      <c r="AE6" s="312">
        <v>100</v>
      </c>
      <c r="AF6" s="312">
        <v>100</v>
      </c>
      <c r="AG6" s="307">
        <f t="shared" si="0"/>
        <v>57.122506089686837</v>
      </c>
      <c r="AH6" s="307">
        <f t="shared" si="1"/>
        <v>36.704651846680562</v>
      </c>
    </row>
    <row r="7" spans="1:34" x14ac:dyDescent="0.15">
      <c r="A7" s="303" t="str">
        <f>'Final metric_Gap&amp;Correction'!A12</f>
        <v>DK</v>
      </c>
      <c r="B7" s="304">
        <f>'Contribution rescaled to 100'!C8</f>
        <v>58.421826918220397</v>
      </c>
      <c r="C7" s="304">
        <f>'Contribution rescaled to 100'!H8</f>
        <v>71.854459761648314</v>
      </c>
      <c r="D7" s="305">
        <f>'Contribution rescaled to 100'!M8</f>
        <v>99.321831462406536</v>
      </c>
      <c r="E7" s="305">
        <f>'Contribution rescaled to 100'!R8</f>
        <v>67.974644057965918</v>
      </c>
      <c r="F7" s="305">
        <f>'Contribution rescaled to 100'!W8</f>
        <v>100</v>
      </c>
      <c r="G7" s="305">
        <f>'Contribution rescaled to 100'!AB8</f>
        <v>59.75573686039337</v>
      </c>
      <c r="H7" s="305">
        <f>'Contribution rescaled to 100'!AG8</f>
        <v>15.490360596601047</v>
      </c>
      <c r="I7" s="305">
        <f>'Contribution rescaled to 100'!AL8</f>
        <v>14.647951628796511</v>
      </c>
      <c r="J7" s="305">
        <f>'Contribution rescaled to 100'!AQ8</f>
        <v>28.777121002252599</v>
      </c>
      <c r="K7" s="305">
        <f>'Contribution rescaled to 100'!AV8</f>
        <v>55.120800503164368</v>
      </c>
      <c r="L7" s="305">
        <f>'Contribution rescaled to 100'!BA8</f>
        <v>49.209800628554298</v>
      </c>
      <c r="M7" s="305">
        <f>'Contribution rescaled to 100'!BF8</f>
        <v>84.58296477639135</v>
      </c>
      <c r="N7" s="305">
        <f>'Contribution rescaled to 100'!BM8</f>
        <v>30.413083885558244</v>
      </c>
      <c r="O7" s="305">
        <f>'Contribution rescaled to 100'!BR8</f>
        <v>20.875745742019173</v>
      </c>
      <c r="P7" s="306">
        <f>'Contribution rescaled to 100'!CE8</f>
        <v>38.219651327565998</v>
      </c>
      <c r="Q7" s="306">
        <f>'Contribution rescaled to 100'!CJ8</f>
        <v>66.058876853016628</v>
      </c>
      <c r="R7" s="306">
        <f>'Contribution rescaled to 100'!CO8</f>
        <v>22.521265936231156</v>
      </c>
      <c r="S7" s="306">
        <f>'Contribution rescaled to 100'!CT8</f>
        <v>50.253700549199621</v>
      </c>
      <c r="T7" s="305">
        <f>'Contribution rescaled to 100'!CY8</f>
        <v>99.894106820622454</v>
      </c>
      <c r="U7" s="305">
        <f>'Contribution rescaled to 100'!DD8</f>
        <v>13.435555358720066</v>
      </c>
      <c r="V7" s="306">
        <f>'Contribution rescaled to 100'!DI8</f>
        <v>1.838060478899205</v>
      </c>
      <c r="W7" s="311">
        <f>'Final metric_Gap&amp;Correction'!CG12</f>
        <v>100</v>
      </c>
      <c r="X7" s="311">
        <f>'Final metric_Gap&amp;Correction'!CJ12</f>
        <v>100</v>
      </c>
      <c r="Y7" s="311">
        <f>'Final metric_Gap&amp;Correction'!DB12</f>
        <v>100</v>
      </c>
      <c r="Z7" s="311">
        <f>'Final metric_Gap&amp;Correction'!DE12</f>
        <v>100</v>
      </c>
      <c r="AA7" s="312">
        <v>100</v>
      </c>
      <c r="AB7" s="312">
        <v>100</v>
      </c>
      <c r="AC7" s="312">
        <v>100</v>
      </c>
      <c r="AD7" s="312">
        <v>100</v>
      </c>
      <c r="AE7" s="312">
        <v>100</v>
      </c>
      <c r="AF7" s="312">
        <v>100</v>
      </c>
      <c r="AG7" s="307">
        <f t="shared" si="0"/>
        <v>66.086049843491196</v>
      </c>
      <c r="AH7" s="307">
        <f t="shared" si="1"/>
        <v>49.936549768963189</v>
      </c>
    </row>
    <row r="8" spans="1:34" x14ac:dyDescent="0.15">
      <c r="A8" s="303" t="str">
        <f>'Final metric_Gap&amp;Correction'!A13</f>
        <v>GE</v>
      </c>
      <c r="B8" s="304">
        <f>'Contribution rescaled to 100'!C9</f>
        <v>68.512720593002342</v>
      </c>
      <c r="C8" s="304">
        <f>'Contribution rescaled to 100'!H9</f>
        <v>64.122462744873772</v>
      </c>
      <c r="D8" s="305">
        <f>'Contribution rescaled to 100'!M9</f>
        <v>82.531319227651167</v>
      </c>
      <c r="E8" s="305">
        <f>'Contribution rescaled to 100'!R9</f>
        <v>11.490436459277497</v>
      </c>
      <c r="F8" s="305">
        <f>'Contribution rescaled to 100'!W9</f>
        <v>33.276584483932815</v>
      </c>
      <c r="G8" s="305">
        <f>'Contribution rescaled to 100'!AB9</f>
        <v>64.047669393341195</v>
      </c>
      <c r="H8" s="305">
        <f>'Contribution rescaled to 100'!AG9</f>
        <v>12.583038337978481</v>
      </c>
      <c r="I8" s="305">
        <f>'Contribution rescaled to 100'!AL9</f>
        <v>19.807544047617043</v>
      </c>
      <c r="J8" s="305">
        <f>'Contribution rescaled to 100'!AQ9</f>
        <v>6.6587481445685217</v>
      </c>
      <c r="K8" s="305">
        <f>'Contribution rescaled to 100'!AV9</f>
        <v>46.020198867288336</v>
      </c>
      <c r="L8" s="305">
        <f>'Contribution rescaled to 100'!BA9</f>
        <v>9.1114139195410235</v>
      </c>
      <c r="M8" s="305">
        <f>'Contribution rescaled to 100'!BF9</f>
        <v>67.356081723651315</v>
      </c>
      <c r="N8" s="305">
        <f>'Contribution rescaled to 100'!BM9</f>
        <v>14.453243405996044</v>
      </c>
      <c r="O8" s="305">
        <f>'Contribution rescaled to 100'!BR9</f>
        <v>16.736366283383433</v>
      </c>
      <c r="P8" s="306">
        <f>'Contribution rescaled to 100'!CE9</f>
        <v>13.628083373510416</v>
      </c>
      <c r="Q8" s="306">
        <f>'Contribution rescaled to 100'!CJ9</f>
        <v>70.722555522293476</v>
      </c>
      <c r="R8" s="306">
        <f>'Contribution rescaled to 100'!CO9</f>
        <v>13.495435603230504</v>
      </c>
      <c r="S8" s="306">
        <f>'Contribution rescaled to 100'!CT9</f>
        <v>52.395321389759943</v>
      </c>
      <c r="T8" s="305">
        <f>'Contribution rescaled to 100'!CY9</f>
        <v>18.04795220189007</v>
      </c>
      <c r="U8" s="305">
        <f>'Contribution rescaled to 100'!DD9</f>
        <v>25.023551834715509</v>
      </c>
      <c r="V8" s="306">
        <f>'Contribution rescaled to 100'!DI9</f>
        <v>50.082124347434529</v>
      </c>
      <c r="W8" s="311">
        <f>'Final metric_Gap&amp;Correction'!CG13</f>
        <v>100</v>
      </c>
      <c r="X8" s="311">
        <f>'Final metric_Gap&amp;Correction'!CJ13</f>
        <v>100</v>
      </c>
      <c r="Y8" s="311">
        <f>'Final metric_Gap&amp;Correction'!DB13</f>
        <v>100</v>
      </c>
      <c r="Z8" s="311">
        <f>'Final metric_Gap&amp;Correction'!DE13</f>
        <v>100</v>
      </c>
      <c r="AA8" s="312">
        <v>100</v>
      </c>
      <c r="AB8" s="312">
        <v>100</v>
      </c>
      <c r="AC8" s="312">
        <v>100</v>
      </c>
      <c r="AD8" s="312">
        <v>100</v>
      </c>
      <c r="AE8" s="312">
        <v>100</v>
      </c>
      <c r="AF8" s="312">
        <v>100</v>
      </c>
      <c r="AG8" s="307">
        <f t="shared" si="0"/>
        <v>56.777511351772169</v>
      </c>
      <c r="AH8" s="307">
        <f t="shared" si="1"/>
        <v>36.195373900235111</v>
      </c>
    </row>
    <row r="9" spans="1:34" x14ac:dyDescent="0.15">
      <c r="A9" s="303" t="str">
        <f>'Final metric_Gap&amp;Correction'!A14</f>
        <v>EE</v>
      </c>
      <c r="B9" s="304">
        <f>'Contribution rescaled to 100'!C10</f>
        <v>83.162443432470141</v>
      </c>
      <c r="C9" s="304">
        <f>'Contribution rescaled to 100'!H10</f>
        <v>37.955685335697268</v>
      </c>
      <c r="D9" s="305">
        <f>'Contribution rescaled to 100'!M10</f>
        <v>79.901913567963305</v>
      </c>
      <c r="E9" s="305">
        <f>'Contribution rescaled to 100'!R10</f>
        <v>2.0783843791740821</v>
      </c>
      <c r="F9" s="305">
        <f>'Contribution rescaled to 100'!W10</f>
        <v>14.218245042142266</v>
      </c>
      <c r="G9" s="305">
        <f>'Contribution rescaled to 100'!AB10</f>
        <v>29.178797301641296</v>
      </c>
      <c r="H9" s="305">
        <f>'Contribution rescaled to 100'!AG10</f>
        <v>5.7866147197954865</v>
      </c>
      <c r="I9" s="305">
        <f>'Contribution rescaled to 100'!AL10</f>
        <v>28.704719564490226</v>
      </c>
      <c r="J9" s="305">
        <f>'Contribution rescaled to 100'!AQ10</f>
        <v>18.121346921012055</v>
      </c>
      <c r="K9" s="305">
        <f>'Contribution rescaled to 100'!AV10</f>
        <v>95.472487075698893</v>
      </c>
      <c r="L9" s="305">
        <f>'Contribution rescaled to 100'!BA10</f>
        <v>21.154954032838212</v>
      </c>
      <c r="M9" s="305">
        <f>'Contribution rescaled to 100'!BF10</f>
        <v>73.714294095663575</v>
      </c>
      <c r="N9" s="305">
        <f>'Contribution rescaled to 100'!BM10</f>
        <v>23.093402151237015</v>
      </c>
      <c r="O9" s="305">
        <f>'Contribution rescaled to 100'!BR10</f>
        <v>7.9868732383134731</v>
      </c>
      <c r="P9" s="306">
        <f>'Contribution rescaled to 100'!CE10</f>
        <v>15.77201858419706</v>
      </c>
      <c r="Q9" s="306">
        <f>'Contribution rescaled to 100'!CJ10</f>
        <v>67.207460602463925</v>
      </c>
      <c r="R9" s="306">
        <f>'Contribution rescaled to 100'!CO10</f>
        <v>12.003274442076389</v>
      </c>
      <c r="S9" s="306">
        <f>'Contribution rescaled to 100'!CT10</f>
        <v>71.445735669226352</v>
      </c>
      <c r="T9" s="305">
        <f>'Contribution rescaled to 100'!CY10</f>
        <v>1.9039072451047239</v>
      </c>
      <c r="U9" s="305">
        <f>'Contribution rescaled to 100'!DD10</f>
        <v>17.399049216924642</v>
      </c>
      <c r="V9" s="306">
        <f>'Contribution rescaled to 100'!DI10</f>
        <v>3.2262945788563329</v>
      </c>
      <c r="W9" s="311">
        <f>'Final metric_Gap&amp;Correction'!CG14</f>
        <v>100</v>
      </c>
      <c r="X9" s="311">
        <f>'Final metric_Gap&amp;Correction'!CJ14</f>
        <v>100</v>
      </c>
      <c r="Y9" s="311">
        <f>'Final metric_Gap&amp;Correction'!DB14</f>
        <v>100</v>
      </c>
      <c r="Z9" s="311">
        <f>'Final metric_Gap&amp;Correction'!DE14</f>
        <v>100</v>
      </c>
      <c r="AA9" s="312">
        <v>100</v>
      </c>
      <c r="AB9" s="312">
        <v>100</v>
      </c>
      <c r="AC9" s="312">
        <v>100</v>
      </c>
      <c r="AD9" s="312">
        <v>100</v>
      </c>
      <c r="AE9" s="312">
        <v>100</v>
      </c>
      <c r="AF9" s="312">
        <v>100</v>
      </c>
      <c r="AG9" s="307">
        <f t="shared" si="0"/>
        <v>55.144771006354411</v>
      </c>
      <c r="AH9" s="307">
        <f t="shared" si="1"/>
        <v>33.785138152237465</v>
      </c>
    </row>
    <row r="10" spans="1:34" x14ac:dyDescent="0.15">
      <c r="A10" s="303" t="str">
        <f>'Final metric_Gap&amp;Correction'!A15</f>
        <v>IE</v>
      </c>
      <c r="B10" s="304">
        <f>'Contribution rescaled to 100'!C11</f>
        <v>68.279272046752595</v>
      </c>
      <c r="C10" s="304">
        <f>'Contribution rescaled to 100'!H11</f>
        <v>64.196170827582449</v>
      </c>
      <c r="D10" s="305">
        <f>'Contribution rescaled to 100'!M11</f>
        <v>85.242098858657116</v>
      </c>
      <c r="E10" s="305">
        <f>'Contribution rescaled to 100'!R11</f>
        <v>38.219137870956224</v>
      </c>
      <c r="F10" s="305">
        <f>'Contribution rescaled to 100'!W11</f>
        <v>6.7071688392218416</v>
      </c>
      <c r="G10" s="305">
        <f>'Contribution rescaled to 100'!AB11</f>
        <v>62.95379773088672</v>
      </c>
      <c r="H10" s="305">
        <f>'Contribution rescaled to 100'!AG11</f>
        <v>8.9161540461043582</v>
      </c>
      <c r="I10" s="305">
        <f>'Contribution rescaled to 100'!AL11</f>
        <v>35.077302326121426</v>
      </c>
      <c r="J10" s="305">
        <f>'Contribution rescaled to 100'!AQ11</f>
        <v>15.278455368262122</v>
      </c>
      <c r="K10" s="305">
        <f>'Contribution rescaled to 100'!AV11</f>
        <v>99.922031316098654</v>
      </c>
      <c r="L10" s="305">
        <f>'Contribution rescaled to 100'!BA11</f>
        <v>18.355124839650664</v>
      </c>
      <c r="M10" s="305">
        <f>'Contribution rescaled to 100'!BF11</f>
        <v>75.288429631750461</v>
      </c>
      <c r="N10" s="305">
        <f>'Contribution rescaled to 100'!BM11</f>
        <v>43.203182858846574</v>
      </c>
      <c r="O10" s="305">
        <f>'Contribution rescaled to 100'!BR11</f>
        <v>17.162552343834715</v>
      </c>
      <c r="P10" s="306">
        <f>'Contribution rescaled to 100'!CE11</f>
        <v>100</v>
      </c>
      <c r="Q10" s="306">
        <f>'Contribution rescaled to 100'!CJ11</f>
        <v>83.928033088751476</v>
      </c>
      <c r="R10" s="306">
        <f>'Contribution rescaled to 100'!CO11</f>
        <v>31.602402905771825</v>
      </c>
      <c r="S10" s="306">
        <f>'Contribution rescaled to 100'!CT11</f>
        <v>57.540108051242569</v>
      </c>
      <c r="T10" s="305">
        <f>'Contribution rescaled to 100'!CY11</f>
        <v>8.1271951597426302</v>
      </c>
      <c r="U10" s="305">
        <f>'Contribution rescaled to 100'!DD11</f>
        <v>9.1794029503746906</v>
      </c>
      <c r="V10" s="306">
        <f>'Contribution rescaled to 100'!DI11</f>
        <v>19.40969608875476</v>
      </c>
      <c r="W10" s="311">
        <f>'Final metric_Gap&amp;Correction'!CG15</f>
        <v>100</v>
      </c>
      <c r="X10" s="311">
        <f>'Final metric_Gap&amp;Correction'!CJ15</f>
        <v>100</v>
      </c>
      <c r="Y10" s="311">
        <f>'Final metric_Gap&amp;Correction'!DB15</f>
        <v>100</v>
      </c>
      <c r="Z10" s="311">
        <f>'Final metric_Gap&amp;Correction'!DE15</f>
        <v>100</v>
      </c>
      <c r="AA10" s="312">
        <v>100</v>
      </c>
      <c r="AB10" s="312">
        <v>100</v>
      </c>
      <c r="AC10" s="312">
        <v>100</v>
      </c>
      <c r="AD10" s="312">
        <v>100</v>
      </c>
      <c r="AE10" s="312">
        <v>100</v>
      </c>
      <c r="AF10" s="312">
        <v>100</v>
      </c>
      <c r="AG10" s="307">
        <f t="shared" si="0"/>
        <v>62.857668295140769</v>
      </c>
      <c r="AH10" s="307">
        <f t="shared" si="1"/>
        <v>45.170843673779231</v>
      </c>
    </row>
    <row r="11" spans="1:34" x14ac:dyDescent="0.15">
      <c r="A11" s="303" t="str">
        <f>'Final metric_Gap&amp;Correction'!A16</f>
        <v>EL</v>
      </c>
      <c r="B11" s="304">
        <f>'Contribution rescaled to 100'!C12</f>
        <v>54.739321084297451</v>
      </c>
      <c r="C11" s="304">
        <f>'Contribution rescaled to 100'!H12</f>
        <v>50.495441141883504</v>
      </c>
      <c r="D11" s="305">
        <f>'Contribution rescaled to 100'!M12</f>
        <v>65.717623347945434</v>
      </c>
      <c r="E11" s="305">
        <f>'Contribution rescaled to 100'!R12</f>
        <v>8.5310287928199369</v>
      </c>
      <c r="F11" s="305">
        <f>'Contribution rescaled to 100'!W12</f>
        <v>6.6508533929157228</v>
      </c>
      <c r="G11" s="305">
        <f>'Contribution rescaled to 100'!AB12</f>
        <v>21.126672766836627</v>
      </c>
      <c r="H11" s="305">
        <f>'Contribution rescaled to 100'!AG12</f>
        <v>2.5658415458251738</v>
      </c>
      <c r="I11" s="305">
        <f>'Contribution rescaled to 100'!AL12</f>
        <v>4.1468240144454667</v>
      </c>
      <c r="J11" s="305">
        <f>'Contribution rescaled to 100'!AQ12</f>
        <v>8.2810033159841083</v>
      </c>
      <c r="K11" s="305">
        <f>'Contribution rescaled to 100'!AV12</f>
        <v>3.6650742036951525</v>
      </c>
      <c r="L11" s="305">
        <f>'Contribution rescaled to 100'!BA12</f>
        <v>2.1039966263698706</v>
      </c>
      <c r="M11" s="305">
        <f>'Contribution rescaled to 100'!BF12</f>
        <v>60.7909947868012</v>
      </c>
      <c r="N11" s="305">
        <f>'Contribution rescaled to 100'!BM12</f>
        <v>27.875192840265306</v>
      </c>
      <c r="O11" s="305">
        <f>'Contribution rescaled to 100'!BR12</f>
        <v>7.9459544209240711</v>
      </c>
      <c r="P11" s="306">
        <f>'Contribution rescaled to 100'!CE12</f>
        <v>40.190018957288942</v>
      </c>
      <c r="Q11" s="306">
        <f>'Contribution rescaled to 100'!CJ12</f>
        <v>82.592282780207256</v>
      </c>
      <c r="R11" s="306">
        <f>'Contribution rescaled to 100'!CO12</f>
        <v>10.204080101003528</v>
      </c>
      <c r="S11" s="306">
        <f>'Contribution rescaled to 100'!CT12</f>
        <v>62.268583322057935</v>
      </c>
      <c r="T11" s="305">
        <f>'Contribution rescaled to 100'!CY12</f>
        <v>18.119915587810887</v>
      </c>
      <c r="U11" s="305">
        <f>'Contribution rescaled to 100'!DD12</f>
        <v>19.765710950070709</v>
      </c>
      <c r="V11" s="306">
        <f>'Contribution rescaled to 100'!DI12</f>
        <v>11.662155315931544</v>
      </c>
      <c r="W11" s="311">
        <f>'Final metric_Gap&amp;Correction'!CG16</f>
        <v>100</v>
      </c>
      <c r="X11" s="311">
        <f>'Final metric_Gap&amp;Correction'!CJ16</f>
        <v>100</v>
      </c>
      <c r="Y11" s="311">
        <f>'Final metric_Gap&amp;Correction'!DB16</f>
        <v>100</v>
      </c>
      <c r="Z11" s="311">
        <f>'Final metric_Gap&amp;Correction'!DE16</f>
        <v>100</v>
      </c>
      <c r="AA11" s="312">
        <v>100</v>
      </c>
      <c r="AB11" s="312">
        <v>100</v>
      </c>
      <c r="AC11" s="312">
        <v>100</v>
      </c>
      <c r="AD11" s="312">
        <v>100</v>
      </c>
      <c r="AE11" s="312">
        <v>100</v>
      </c>
      <c r="AF11" s="312">
        <v>100</v>
      </c>
      <c r="AG11" s="307">
        <f t="shared" si="0"/>
        <v>50.627050622431604</v>
      </c>
      <c r="AH11" s="307">
        <f t="shared" si="1"/>
        <v>27.116122347399035</v>
      </c>
    </row>
    <row r="12" spans="1:34" x14ac:dyDescent="0.15">
      <c r="A12" s="303" t="str">
        <f>'Final metric_Gap&amp;Correction'!A17</f>
        <v>ES</v>
      </c>
      <c r="B12" s="304">
        <f>'Contribution rescaled to 100'!C13</f>
        <v>52.291210681600333</v>
      </c>
      <c r="C12" s="304">
        <f>'Contribution rescaled to 100'!H13</f>
        <v>46.271055983971578</v>
      </c>
      <c r="D12" s="305">
        <f>'Contribution rescaled to 100'!M13</f>
        <v>70.810835338151207</v>
      </c>
      <c r="E12" s="305">
        <f>'Contribution rescaled to 100'!R13</f>
        <v>14.26147164972163</v>
      </c>
      <c r="F12" s="305">
        <f>'Contribution rescaled to 100'!W13</f>
        <v>8.352370932381934</v>
      </c>
      <c r="G12" s="305">
        <f>'Contribution rescaled to 100'!AB13</f>
        <v>29.224196649340996</v>
      </c>
      <c r="H12" s="305">
        <f>'Contribution rescaled to 100'!AG13</f>
        <v>5.4491632341730423</v>
      </c>
      <c r="I12" s="305">
        <f>'Contribution rescaled to 100'!AL13</f>
        <v>10.793472536389125</v>
      </c>
      <c r="J12" s="305">
        <f>'Contribution rescaled to 100'!AQ13</f>
        <v>2.0469071532925609</v>
      </c>
      <c r="K12" s="305">
        <f>'Contribution rescaled to 100'!AV13</f>
        <v>13.96630170576235</v>
      </c>
      <c r="L12" s="305">
        <f>'Contribution rescaled to 100'!BA13</f>
        <v>3.4236168636650688</v>
      </c>
      <c r="M12" s="305">
        <f>'Contribution rescaled to 100'!BF13</f>
        <v>75.89493890891768</v>
      </c>
      <c r="N12" s="305">
        <f>'Contribution rescaled to 100'!BM13</f>
        <v>33.955161913584661</v>
      </c>
      <c r="O12" s="305">
        <f>'Contribution rescaled to 100'!BR13</f>
        <v>18.068418504685887</v>
      </c>
      <c r="P12" s="306">
        <f>'Contribution rescaled to 100'!CE13</f>
        <v>40.972771392165654</v>
      </c>
      <c r="Q12" s="306">
        <f>'Contribution rescaled to 100'!CJ13</f>
        <v>100</v>
      </c>
      <c r="R12" s="306">
        <f>'Contribution rescaled to 100'!CO13</f>
        <v>0</v>
      </c>
      <c r="S12" s="306">
        <f>'Contribution rescaled to 100'!CT13</f>
        <v>74.356280377494173</v>
      </c>
      <c r="T12" s="305">
        <f>'Contribution rescaled to 100'!CY13</f>
        <v>36.845199483594257</v>
      </c>
      <c r="U12" s="305">
        <f>'Contribution rescaled to 100'!DD13</f>
        <v>50.031377868012306</v>
      </c>
      <c r="V12" s="306">
        <f>'Contribution rescaled to 100'!DI13</f>
        <v>8.1849388036373032</v>
      </c>
      <c r="W12" s="311">
        <f>'Final metric_Gap&amp;Correction'!CG17</f>
        <v>100</v>
      </c>
      <c r="X12" s="311">
        <f>'Final metric_Gap&amp;Correction'!CJ17</f>
        <v>100</v>
      </c>
      <c r="Y12" s="311">
        <f>'Final metric_Gap&amp;Correction'!DB17</f>
        <v>100</v>
      </c>
      <c r="Z12" s="311">
        <f>'Final metric_Gap&amp;Correction'!DE17</f>
        <v>100</v>
      </c>
      <c r="AA12" s="312">
        <v>100</v>
      </c>
      <c r="AB12" s="312">
        <v>100</v>
      </c>
      <c r="AC12" s="312">
        <v>100</v>
      </c>
      <c r="AD12" s="312">
        <v>100</v>
      </c>
      <c r="AE12" s="312">
        <v>100</v>
      </c>
      <c r="AF12" s="312">
        <v>100</v>
      </c>
      <c r="AG12" s="307">
        <f t="shared" si="0"/>
        <v>54.683860967114249</v>
      </c>
      <c r="AH12" s="307">
        <f t="shared" si="1"/>
        <v>33.104747141930559</v>
      </c>
    </row>
    <row r="13" spans="1:34" x14ac:dyDescent="0.15">
      <c r="A13" s="303" t="str">
        <f>'Final metric_Gap&amp;Correction'!A18</f>
        <v>FR</v>
      </c>
      <c r="B13" s="304">
        <f>'Contribution rescaled to 100'!C14</f>
        <v>47.912605925927835</v>
      </c>
      <c r="C13" s="304">
        <f>'Contribution rescaled to 100'!H14</f>
        <v>39.346885308837528</v>
      </c>
      <c r="D13" s="305">
        <f>'Contribution rescaled to 100'!M14</f>
        <v>86.389157237669707</v>
      </c>
      <c r="E13" s="305">
        <f>'Contribution rescaled to 100'!R14</f>
        <v>18.659169603338693</v>
      </c>
      <c r="F13" s="305">
        <f>'Contribution rescaled to 100'!W14</f>
        <v>32.471602271716847</v>
      </c>
      <c r="G13" s="305">
        <f>'Contribution rescaled to 100'!AB14</f>
        <v>40.711375768437676</v>
      </c>
      <c r="H13" s="305">
        <f>'Contribution rescaled to 100'!AG14</f>
        <v>3.0579593092606001</v>
      </c>
      <c r="I13" s="305">
        <f>'Contribution rescaled to 100'!AL14</f>
        <v>5.104478019251677</v>
      </c>
      <c r="J13" s="305">
        <f>'Contribution rescaled to 100'!AQ14</f>
        <v>3.6301831075748221</v>
      </c>
      <c r="K13" s="305">
        <f>'Contribution rescaled to 100'!AV14</f>
        <v>23.686398876336455</v>
      </c>
      <c r="L13" s="305">
        <f>'Contribution rescaled to 100'!BA14</f>
        <v>28.392387481428411</v>
      </c>
      <c r="M13" s="305">
        <f>'Contribution rescaled to 100'!BF14</f>
        <v>65.820189941484529</v>
      </c>
      <c r="N13" s="305">
        <f>'Contribution rescaled to 100'!BM14</f>
        <v>30.059441007663718</v>
      </c>
      <c r="O13" s="305">
        <f>'Contribution rescaled to 100'!BR14</f>
        <v>12.496896376060301</v>
      </c>
      <c r="P13" s="306">
        <f>'Contribution rescaled to 100'!CE14</f>
        <v>23.602045782984991</v>
      </c>
      <c r="Q13" s="306">
        <f>'Contribution rescaled to 100'!CJ14</f>
        <v>98.444908633745186</v>
      </c>
      <c r="R13" s="306">
        <f>'Contribution rescaled to 100'!CO14</f>
        <v>10.671253600941871</v>
      </c>
      <c r="S13" s="306">
        <f>'Contribution rescaled to 100'!CT14</f>
        <v>60.071271105219537</v>
      </c>
      <c r="T13" s="305">
        <f>'Contribution rescaled to 100'!CY14</f>
        <v>25.201726791752982</v>
      </c>
      <c r="U13" s="305">
        <f>'Contribution rescaled to 100'!DD14</f>
        <v>6.1543794564542562</v>
      </c>
      <c r="V13" s="306">
        <f>'Contribution rescaled to 100'!DI14</f>
        <v>4.020477150608639</v>
      </c>
      <c r="W13" s="311">
        <f>'Final metric_Gap&amp;Correction'!CG18</f>
        <v>100</v>
      </c>
      <c r="X13" s="311">
        <f>'Final metric_Gap&amp;Correction'!CJ18</f>
        <v>100</v>
      </c>
      <c r="Y13" s="311">
        <f>'Final metric_Gap&amp;Correction'!DB18</f>
        <v>100</v>
      </c>
      <c r="Z13" s="311">
        <f>'Final metric_Gap&amp;Correction'!DE18</f>
        <v>100</v>
      </c>
      <c r="AA13" s="312">
        <v>100</v>
      </c>
      <c r="AB13" s="312">
        <v>100</v>
      </c>
      <c r="AC13" s="312">
        <v>100</v>
      </c>
      <c r="AD13" s="312">
        <v>100</v>
      </c>
      <c r="AE13" s="312">
        <v>100</v>
      </c>
      <c r="AF13" s="312">
        <v>100</v>
      </c>
      <c r="AG13" s="307">
        <f t="shared" si="0"/>
        <v>53.738864282474069</v>
      </c>
      <c r="AH13" s="307">
        <f t="shared" si="1"/>
        <v>31.709752036033159</v>
      </c>
    </row>
    <row r="14" spans="1:34" x14ac:dyDescent="0.15">
      <c r="A14" s="303" t="str">
        <f>'Final metric_Gap&amp;Correction'!A19</f>
        <v>HR</v>
      </c>
      <c r="B14" s="304">
        <f>'Contribution rescaled to 100'!C15</f>
        <v>49.816818592638135</v>
      </c>
      <c r="C14" s="304">
        <f>'Contribution rescaled to 100'!H15</f>
        <v>32.892945616345514</v>
      </c>
      <c r="D14" s="305">
        <f>'Contribution rescaled to 100'!M15</f>
        <v>75.993023530122301</v>
      </c>
      <c r="E14" s="305">
        <f>'Contribution rescaled to 100'!R15</f>
        <v>20.047120612412897</v>
      </c>
      <c r="F14" s="305">
        <f>'Contribution rescaled to 100'!W15</f>
        <v>10.411813821308748</v>
      </c>
      <c r="G14" s="305">
        <f>'Contribution rescaled to 100'!AB15</f>
        <v>11.366116537849516</v>
      </c>
      <c r="H14" s="305">
        <f>'Contribution rescaled to 100'!AG15</f>
        <v>3.7051016218344128</v>
      </c>
      <c r="I14" s="305">
        <f>'Contribution rescaled to 100'!AL15</f>
        <v>21.948351422721942</v>
      </c>
      <c r="J14" s="305">
        <f>'Contribution rescaled to 100'!AQ15</f>
        <v>1.2260444132921615</v>
      </c>
      <c r="K14" s="305">
        <f>'Contribution rescaled to 100'!AV15</f>
        <v>15.919684358096683</v>
      </c>
      <c r="L14" s="305">
        <f>'Contribution rescaled to 100'!BA15</f>
        <v>4.2419508132511297</v>
      </c>
      <c r="M14" s="305">
        <f>'Contribution rescaled to 100'!BF15</f>
        <v>62.042762348305857</v>
      </c>
      <c r="N14" s="305">
        <f>'Contribution rescaled to 100'!BM15</f>
        <v>26.755651967614718</v>
      </c>
      <c r="O14" s="305">
        <f>'Contribution rescaled to 100'!BR15</f>
        <v>3.7970951328973954</v>
      </c>
      <c r="P14" s="306">
        <f>'Contribution rescaled to 100'!CE15</f>
        <v>20.812084118219833</v>
      </c>
      <c r="Q14" s="306">
        <f>'Contribution rescaled to 100'!CJ15</f>
        <v>59.142695944829235</v>
      </c>
      <c r="R14" s="306">
        <f>'Contribution rescaled to 100'!CO15</f>
        <v>12.268040259553356</v>
      </c>
      <c r="S14" s="306">
        <f>'Contribution rescaled to 100'!CT15</f>
        <v>66.036080187933592</v>
      </c>
      <c r="T14" s="305">
        <f>'Contribution rescaled to 100'!CY15</f>
        <v>23.997183530585943</v>
      </c>
      <c r="U14" s="305">
        <f>'Contribution rescaled to 100'!DD15</f>
        <v>4.9742444369274388</v>
      </c>
      <c r="V14" s="306">
        <f>'Contribution rescaled to 100'!DI15</f>
        <v>22.434699844805692</v>
      </c>
      <c r="W14" s="311">
        <f>'Final metric_Gap&amp;Correction'!CG19</f>
        <v>100</v>
      </c>
      <c r="X14" s="311">
        <f>'Final metric_Gap&amp;Correction'!CJ19</f>
        <v>100</v>
      </c>
      <c r="Y14" s="311">
        <f>'Final metric_Gap&amp;Correction'!DB19</f>
        <v>100</v>
      </c>
      <c r="Z14" s="311">
        <f>'Final metric_Gap&amp;Correction'!DE19</f>
        <v>100</v>
      </c>
      <c r="AA14" s="312">
        <v>100</v>
      </c>
      <c r="AB14" s="312">
        <v>100</v>
      </c>
      <c r="AC14" s="312">
        <v>100</v>
      </c>
      <c r="AD14" s="312">
        <v>100</v>
      </c>
      <c r="AE14" s="312">
        <v>100</v>
      </c>
      <c r="AF14" s="312">
        <v>100</v>
      </c>
      <c r="AG14" s="307">
        <f t="shared" si="0"/>
        <v>49.994500293920858</v>
      </c>
      <c r="AH14" s="307">
        <f t="shared" si="1"/>
        <v>26.182357576740305</v>
      </c>
    </row>
    <row r="15" spans="1:34" x14ac:dyDescent="0.15">
      <c r="A15" s="303" t="str">
        <f>'Final metric_Gap&amp;Correction'!A20</f>
        <v>IT</v>
      </c>
      <c r="B15" s="304">
        <f>'Contribution rescaled to 100'!C16</f>
        <v>58.378807477241864</v>
      </c>
      <c r="C15" s="304">
        <f>'Contribution rescaled to 100'!H16</f>
        <v>55.344394371771102</v>
      </c>
      <c r="D15" s="305">
        <f>'Contribution rescaled to 100'!M16</f>
        <v>73.232718203900404</v>
      </c>
      <c r="E15" s="305">
        <f>'Contribution rescaled to 100'!R16</f>
        <v>12.697203150064981</v>
      </c>
      <c r="F15" s="305">
        <f>'Contribution rescaled to 100'!W16</f>
        <v>20.199566555686975</v>
      </c>
      <c r="G15" s="305">
        <f>'Contribution rescaled to 100'!AB16</f>
        <v>34.773789291130264</v>
      </c>
      <c r="H15" s="305">
        <f>'Contribution rescaled to 100'!AG16</f>
        <v>8.4061833251477278</v>
      </c>
      <c r="I15" s="305">
        <f>'Contribution rescaled to 100'!AL16</f>
        <v>18.844990972647519</v>
      </c>
      <c r="J15" s="305">
        <f>'Contribution rescaled to 100'!AQ16</f>
        <v>1.01632573675038</v>
      </c>
      <c r="K15" s="305">
        <f>'Contribution rescaled to 100'!AV16</f>
        <v>16.285501557527894</v>
      </c>
      <c r="L15" s="305">
        <f>'Contribution rescaled to 100'!BA16</f>
        <v>0.69727152758691857</v>
      </c>
      <c r="M15" s="305">
        <f>'Contribution rescaled to 100'!BF16</f>
        <v>66.126898400012536</v>
      </c>
      <c r="N15" s="305">
        <f>'Contribution rescaled to 100'!BM16</f>
        <v>19.134666062853473</v>
      </c>
      <c r="O15" s="305">
        <f>'Contribution rescaled to 100'!BR16</f>
        <v>13.76482846681284</v>
      </c>
      <c r="P15" s="306">
        <f>'Contribution rescaled to 100'!CE16</f>
        <v>39.815541402717699</v>
      </c>
      <c r="Q15" s="306">
        <f>'Contribution rescaled to 100'!CJ16</f>
        <v>100</v>
      </c>
      <c r="R15" s="306">
        <f>'Contribution rescaled to 100'!CO16</f>
        <v>1.4705934135413983</v>
      </c>
      <c r="S15" s="306">
        <f>'Contribution rescaled to 100'!CT16</f>
        <v>92.76142791341772</v>
      </c>
      <c r="T15" s="305">
        <f>'Contribution rescaled to 100'!CY16</f>
        <v>21.153257021584654</v>
      </c>
      <c r="U15" s="305">
        <f>'Contribution rescaled to 100'!DD16</f>
        <v>23.566292918907767</v>
      </c>
      <c r="V15" s="306">
        <f>'Contribution rescaled to 100'!DI16</f>
        <v>14.976723111047036</v>
      </c>
      <c r="W15" s="311">
        <f>'Final metric_Gap&amp;Correction'!CG20</f>
        <v>100</v>
      </c>
      <c r="X15" s="311">
        <f>'Final metric_Gap&amp;Correction'!CJ20</f>
        <v>100</v>
      </c>
      <c r="Y15" s="311">
        <f>'Final metric_Gap&amp;Correction'!DB20</f>
        <v>100</v>
      </c>
      <c r="Z15" s="311">
        <f>'Final metric_Gap&amp;Correction'!DE20</f>
        <v>100</v>
      </c>
      <c r="AA15" s="312">
        <v>100</v>
      </c>
      <c r="AB15" s="312">
        <v>100</v>
      </c>
      <c r="AC15" s="312">
        <v>100</v>
      </c>
      <c r="AD15" s="312">
        <v>100</v>
      </c>
      <c r="AE15" s="312">
        <v>100</v>
      </c>
      <c r="AF15" s="312">
        <v>100</v>
      </c>
      <c r="AG15" s="307">
        <f t="shared" si="0"/>
        <v>54.601515512269387</v>
      </c>
      <c r="AH15" s="307">
        <f t="shared" si="1"/>
        <v>32.983189565731003</v>
      </c>
    </row>
    <row r="16" spans="1:34" x14ac:dyDescent="0.15">
      <c r="A16" s="303" t="str">
        <f>'Final metric_Gap&amp;Correction'!A21</f>
        <v>CY</v>
      </c>
      <c r="B16" s="304">
        <f>'Contribution rescaled to 100'!C17</f>
        <v>64.487986373380693</v>
      </c>
      <c r="C16" s="304">
        <f>'Contribution rescaled to 100'!H17</f>
        <v>60.896675977535018</v>
      </c>
      <c r="D16" s="305">
        <f>'Contribution rescaled to 100'!M17</f>
        <v>63.060830210738416</v>
      </c>
      <c r="E16" s="305">
        <f>'Contribution rescaled to 100'!R17</f>
        <v>4.9887492098460715</v>
      </c>
      <c r="F16" s="305">
        <f>'Contribution rescaled to 100'!W17</f>
        <v>11.696620436025231</v>
      </c>
      <c r="G16" s="305">
        <f>'Contribution rescaled to 100'!AB17</f>
        <v>27.697202016995181</v>
      </c>
      <c r="H16" s="305">
        <f>'Contribution rescaled to 100'!AG17</f>
        <v>5.3875756317380006</v>
      </c>
      <c r="I16" s="305">
        <f>'Contribution rescaled to 100'!AL17</f>
        <v>21.668486494393342</v>
      </c>
      <c r="J16" s="305">
        <f>'Contribution rescaled to 100'!AQ17</f>
        <v>3.3659862191820302</v>
      </c>
      <c r="K16" s="305">
        <f>'Contribution rescaled to 100'!AV17</f>
        <v>78.166402936662649</v>
      </c>
      <c r="L16" s="305">
        <f>'Contribution rescaled to 100'!BA17</f>
        <v>3.4056964673418495</v>
      </c>
      <c r="M16" s="305">
        <f>'Contribution rescaled to 100'!BF17</f>
        <v>72.737681194396103</v>
      </c>
      <c r="N16" s="305">
        <f>'Contribution rescaled to 100'!BM17</f>
        <v>42.8416998182824</v>
      </c>
      <c r="O16" s="305">
        <f>'Contribution rescaled to 100'!BR17</f>
        <v>6.334243006661203</v>
      </c>
      <c r="P16" s="306">
        <f>'Contribution rescaled to 100'!CE17</f>
        <v>37.644176292896823</v>
      </c>
      <c r="Q16" s="306">
        <f>'Contribution rescaled to 100'!CJ17</f>
        <v>97.531712811492383</v>
      </c>
      <c r="R16" s="306">
        <f>'Contribution rescaled to 100'!CO17</f>
        <v>3.6024962805823417</v>
      </c>
      <c r="S16" s="306">
        <f>'Contribution rescaled to 100'!CT17</f>
        <v>84.482450083855738</v>
      </c>
      <c r="T16" s="305">
        <f>'Contribution rescaled to 100'!CY17</f>
        <v>21.975735343023235</v>
      </c>
      <c r="U16" s="305">
        <f>'Contribution rescaled to 100'!DD17</f>
        <v>12.583230406379892</v>
      </c>
      <c r="V16" s="306">
        <f>'Contribution rescaled to 100'!DI17</f>
        <v>4.264939978572043</v>
      </c>
      <c r="W16" s="311">
        <f>'Final metric_Gap&amp;Correction'!CG21</f>
        <v>100</v>
      </c>
      <c r="X16" s="311">
        <f>'Final metric_Gap&amp;Correction'!CJ21</f>
        <v>100</v>
      </c>
      <c r="Y16" s="311">
        <f>'Final metric_Gap&amp;Correction'!DB21</f>
        <v>100</v>
      </c>
      <c r="Z16" s="311">
        <f>'Final metric_Gap&amp;Correction'!DE21</f>
        <v>100</v>
      </c>
      <c r="AA16" s="312">
        <v>100</v>
      </c>
      <c r="AB16" s="312">
        <v>100</v>
      </c>
      <c r="AC16" s="312">
        <v>100</v>
      </c>
      <c r="AD16" s="312">
        <v>100</v>
      </c>
      <c r="AE16" s="312">
        <v>100</v>
      </c>
      <c r="AF16" s="312">
        <v>100</v>
      </c>
      <c r="AG16" s="307">
        <f t="shared" si="0"/>
        <v>55.768405715805827</v>
      </c>
      <c r="AH16" s="307">
        <f t="shared" si="1"/>
        <v>34.705741770951462</v>
      </c>
    </row>
    <row r="17" spans="1:34" x14ac:dyDescent="0.15">
      <c r="A17" s="303" t="str">
        <f>'Final metric_Gap&amp;Correction'!A22</f>
        <v>LV</v>
      </c>
      <c r="B17" s="304">
        <f>'Contribution rescaled to 100'!C18</f>
        <v>70.384359564582269</v>
      </c>
      <c r="C17" s="304">
        <f>'Contribution rescaled to 100'!H18</f>
        <v>0</v>
      </c>
      <c r="D17" s="305">
        <f>'Contribution rescaled to 100'!M18</f>
        <v>80.366141360605852</v>
      </c>
      <c r="E17" s="305">
        <f>'Contribution rescaled to 100'!R18</f>
        <v>5.6635434885134872</v>
      </c>
      <c r="F17" s="305">
        <f>'Contribution rescaled to 100'!W18</f>
        <v>17.997454630344624</v>
      </c>
      <c r="G17" s="305">
        <f>'Contribution rescaled to 100'!AB18</f>
        <v>16.117539783208979</v>
      </c>
      <c r="H17" s="305">
        <f>'Contribution rescaled to 100'!AG18</f>
        <v>8.8444152798624867</v>
      </c>
      <c r="I17" s="305">
        <f>'Contribution rescaled to 100'!AL18</f>
        <v>29.238341560477039</v>
      </c>
      <c r="J17" s="305">
        <f>'Contribution rescaled to 100'!AQ18</f>
        <v>3.6892061607612958</v>
      </c>
      <c r="K17" s="305">
        <f>'Contribution rescaled to 100'!AV18</f>
        <v>71.725681706361172</v>
      </c>
      <c r="L17" s="305">
        <f>'Contribution rescaled to 100'!BA18</f>
        <v>17.691755713979205</v>
      </c>
      <c r="M17" s="305">
        <f>'Contribution rescaled to 100'!BF18</f>
        <v>71.499917965635206</v>
      </c>
      <c r="N17" s="305">
        <f>'Contribution rescaled to 100'!BM18</f>
        <v>20.876054975128888</v>
      </c>
      <c r="O17" s="305">
        <f>'Contribution rescaled to 100'!BR18</f>
        <v>8.7427235723246142</v>
      </c>
      <c r="P17" s="306">
        <f>'Contribution rescaled to 100'!CE18</f>
        <v>26.182366009967438</v>
      </c>
      <c r="Q17" s="306">
        <f>'Contribution rescaled to 100'!CJ18</f>
        <v>56.977338066943283</v>
      </c>
      <c r="R17" s="306">
        <f>'Contribution rescaled to 100'!CO18</f>
        <v>13.161418744667571</v>
      </c>
      <c r="S17" s="306">
        <f>'Contribution rescaled to 100'!CT18</f>
        <v>77.904431815869586</v>
      </c>
      <c r="T17" s="305">
        <f>'Contribution rescaled to 100'!CY18</f>
        <v>19.779764009325369</v>
      </c>
      <c r="U17" s="305">
        <f>'Contribution rescaled to 100'!DD18</f>
        <v>3.7802790111928513</v>
      </c>
      <c r="V17" s="306">
        <f>'Contribution rescaled to 100'!DI18</f>
        <v>14.780731716919329</v>
      </c>
      <c r="W17" s="311">
        <f>'Final metric_Gap&amp;Correction'!CG22</f>
        <v>100</v>
      </c>
      <c r="X17" s="311">
        <f>'Final metric_Gap&amp;Correction'!CJ22</f>
        <v>100</v>
      </c>
      <c r="Y17" s="311">
        <f>'Final metric_Gap&amp;Correction'!DB22</f>
        <v>100</v>
      </c>
      <c r="Z17" s="311">
        <f>'Final metric_Gap&amp;Correction'!DE22</f>
        <v>100</v>
      </c>
      <c r="AA17" s="312">
        <v>100</v>
      </c>
      <c r="AB17" s="312">
        <v>100</v>
      </c>
      <c r="AC17" s="312">
        <v>100</v>
      </c>
      <c r="AD17" s="312">
        <v>100</v>
      </c>
      <c r="AE17" s="312">
        <v>100</v>
      </c>
      <c r="AF17" s="312">
        <v>100</v>
      </c>
      <c r="AG17" s="307">
        <f t="shared" si="0"/>
        <v>52.754950488279697</v>
      </c>
      <c r="AH17" s="307">
        <f t="shared" si="1"/>
        <v>30.257307863650983</v>
      </c>
    </row>
    <row r="18" spans="1:34" x14ac:dyDescent="0.15">
      <c r="A18" s="303" t="str">
        <f>'Final metric_Gap&amp;Correction'!A23</f>
        <v>LT</v>
      </c>
      <c r="B18" s="304">
        <f>'Contribution rescaled to 100'!C19</f>
        <v>70.400775501799856</v>
      </c>
      <c r="C18" s="304">
        <f>'Contribution rescaled to 100'!H19</f>
        <v>4.5055279975023472</v>
      </c>
      <c r="D18" s="305">
        <f>'Contribution rescaled to 100'!M19</f>
        <v>79.51422777766075</v>
      </c>
      <c r="E18" s="305">
        <f>'Contribution rescaled to 100'!R19</f>
        <v>9.5672207218927863</v>
      </c>
      <c r="F18" s="305">
        <f>'Contribution rescaled to 100'!W19</f>
        <v>13.205753966387201</v>
      </c>
      <c r="G18" s="305">
        <f>'Contribution rescaled to 100'!AB19</f>
        <v>13.530323764579554</v>
      </c>
      <c r="H18" s="305">
        <f>'Contribution rescaled to 100'!AG19</f>
        <v>10.571863858910589</v>
      </c>
      <c r="I18" s="305">
        <f>'Contribution rescaled to 100'!AL19</f>
        <v>32.377494560117867</v>
      </c>
      <c r="J18" s="305">
        <f>'Contribution rescaled to 100'!AQ19</f>
        <v>7.1467567798927103</v>
      </c>
      <c r="K18" s="305">
        <f>'Contribution rescaled to 100'!AV19</f>
        <v>68.317321835300504</v>
      </c>
      <c r="L18" s="305">
        <f>'Contribution rescaled to 100'!BA19</f>
        <v>4.0685877372909829</v>
      </c>
      <c r="M18" s="305">
        <f>'Contribution rescaled to 100'!BF19</f>
        <v>71.290277429484831</v>
      </c>
      <c r="N18" s="305">
        <f>'Contribution rescaled to 100'!BM19</f>
        <v>18.782029746206451</v>
      </c>
      <c r="O18" s="305">
        <f>'Contribution rescaled to 100'!BR19</f>
        <v>8.058332884105269</v>
      </c>
      <c r="P18" s="306">
        <f>'Contribution rescaled to 100'!CE19</f>
        <v>22.286198582852919</v>
      </c>
      <c r="Q18" s="306">
        <f>'Contribution rescaled to 100'!CJ19</f>
        <v>60.269624247736786</v>
      </c>
      <c r="R18" s="306">
        <f>'Contribution rescaled to 100'!CO19</f>
        <v>16.563868938530472</v>
      </c>
      <c r="S18" s="306">
        <f>'Contribution rescaled to 100'!CT19</f>
        <v>83.536564917721961</v>
      </c>
      <c r="T18" s="305">
        <f>'Contribution rescaled to 100'!CY19</f>
        <v>21.795389430127869</v>
      </c>
      <c r="U18" s="305">
        <f>'Contribution rescaled to 100'!DD19</f>
        <v>22.487979052162373</v>
      </c>
      <c r="V18" s="306">
        <f>'Contribution rescaled to 100'!DI19</f>
        <v>31.232668546771674</v>
      </c>
      <c r="W18" s="311">
        <f>'Final metric_Gap&amp;Correction'!CG23</f>
        <v>100</v>
      </c>
      <c r="X18" s="311">
        <f>'Final metric_Gap&amp;Correction'!CJ23</f>
        <v>100</v>
      </c>
      <c r="Y18" s="311">
        <f>'Final metric_Gap&amp;Correction'!DB23</f>
        <v>100</v>
      </c>
      <c r="Z18" s="311">
        <f>'Final metric_Gap&amp;Correction'!DE23</f>
        <v>100</v>
      </c>
      <c r="AA18" s="312">
        <v>100</v>
      </c>
      <c r="AB18" s="312">
        <v>100</v>
      </c>
      <c r="AC18" s="312">
        <v>100</v>
      </c>
      <c r="AD18" s="312">
        <v>100</v>
      </c>
      <c r="AE18" s="312">
        <v>100</v>
      </c>
      <c r="AF18" s="312">
        <v>100</v>
      </c>
      <c r="AG18" s="307">
        <f t="shared" si="0"/>
        <v>53.855122202485028</v>
      </c>
      <c r="AH18" s="307">
        <f t="shared" si="1"/>
        <v>31.881370870335033</v>
      </c>
    </row>
    <row r="19" spans="1:34" x14ac:dyDescent="0.15">
      <c r="A19" s="303" t="str">
        <f>'Final metric_Gap&amp;Correction'!A24</f>
        <v>LU</v>
      </c>
      <c r="B19" s="304">
        <f>'Contribution rescaled to 100'!C20</f>
        <v>61.71119077071728</v>
      </c>
      <c r="C19" s="304">
        <f>'Contribution rescaled to 100'!H20</f>
        <v>34.87595692025026</v>
      </c>
      <c r="D19" s="305">
        <f>'Contribution rescaled to 100'!M20</f>
        <v>72.114227100097978</v>
      </c>
      <c r="E19" s="305">
        <f>'Contribution rescaled to 100'!R20</f>
        <v>30.277615021336036</v>
      </c>
      <c r="F19" s="305">
        <f>'Contribution rescaled to 100'!W20</f>
        <v>85.995524828300802</v>
      </c>
      <c r="G19" s="305">
        <f>'Contribution rescaled to 100'!AB20</f>
        <v>100</v>
      </c>
      <c r="H19" s="305">
        <f>'Contribution rescaled to 100'!AG20</f>
        <v>100</v>
      </c>
      <c r="I19" s="305">
        <f>'Contribution rescaled to 100'!AL20</f>
        <v>23.409668707682755</v>
      </c>
      <c r="J19" s="305">
        <f>'Contribution rescaled to 100'!AQ20</f>
        <v>13.942002296104189</v>
      </c>
      <c r="K19" s="305">
        <f>'Contribution rescaled to 100'!AV20</f>
        <v>56.028099320540626</v>
      </c>
      <c r="L19" s="305">
        <f>'Contribution rescaled to 100'!BA20</f>
        <v>12.418685880975772</v>
      </c>
      <c r="M19" s="305">
        <f>'Contribution rescaled to 100'!BF20</f>
        <v>58.192963177115701</v>
      </c>
      <c r="N19" s="305">
        <f>'Contribution rescaled to 100'!BM20</f>
        <v>41.76595082088167</v>
      </c>
      <c r="O19" s="305">
        <f>'Contribution rescaled to 100'!BR20</f>
        <v>53.993992518018189</v>
      </c>
      <c r="P19" s="306">
        <f>'Contribution rescaled to 100'!CE20</f>
        <v>25.733968152935489</v>
      </c>
      <c r="Q19" s="306">
        <f>'Contribution rescaled to 100'!CJ20</f>
        <v>86.740447434659757</v>
      </c>
      <c r="R19" s="306">
        <f>'Contribution rescaled to 100'!CO20</f>
        <v>11.812839823997596</v>
      </c>
      <c r="S19" s="306">
        <f>'Contribution rescaled to 100'!CT20</f>
        <v>56.795956784343574</v>
      </c>
      <c r="T19" s="305">
        <f>'Contribution rescaled to 100'!CY20</f>
        <v>22.548329066466703</v>
      </c>
      <c r="U19" s="305">
        <f>'Contribution rescaled to 100'!DD20</f>
        <v>45.548212622520658</v>
      </c>
      <c r="V19" s="306">
        <f>'Contribution rescaled to 100'!DI20</f>
        <v>50.006296436485002</v>
      </c>
      <c r="W19" s="311">
        <f>'Final metric_Gap&amp;Correction'!CG24</f>
        <v>100</v>
      </c>
      <c r="X19" s="311">
        <f>'Final metric_Gap&amp;Correction'!CJ24</f>
        <v>100</v>
      </c>
      <c r="Y19" s="311">
        <f>'Final metric_Gap&amp;Correction'!DB24</f>
        <v>100</v>
      </c>
      <c r="Z19" s="311">
        <f>'Final metric_Gap&amp;Correction'!DE24</f>
        <v>100</v>
      </c>
      <c r="AA19" s="312">
        <v>100</v>
      </c>
      <c r="AB19" s="312">
        <v>100</v>
      </c>
      <c r="AC19" s="312">
        <v>100</v>
      </c>
      <c r="AD19" s="312">
        <v>100</v>
      </c>
      <c r="AE19" s="312">
        <v>100</v>
      </c>
      <c r="AF19" s="312">
        <v>100</v>
      </c>
      <c r="AG19" s="307">
        <f t="shared" si="0"/>
        <v>65.932642828497748</v>
      </c>
      <c r="AH19" s="307">
        <f t="shared" si="1"/>
        <v>49.710091794449056</v>
      </c>
    </row>
    <row r="20" spans="1:34" x14ac:dyDescent="0.15">
      <c r="A20" s="303" t="str">
        <f>'Final metric_Gap&amp;Correction'!A25</f>
        <v>HU</v>
      </c>
      <c r="B20" s="304">
        <f>'Contribution rescaled to 100'!C21</f>
        <v>73.682026955301623</v>
      </c>
      <c r="C20" s="304">
        <f>'Contribution rescaled to 100'!H21</f>
        <v>48.525572075770803</v>
      </c>
      <c r="D20" s="305">
        <f>'Contribution rescaled to 100'!M21</f>
        <v>75.305418515764458</v>
      </c>
      <c r="E20" s="305">
        <f>'Contribution rescaled to 100'!R21</f>
        <v>14.847146925559853</v>
      </c>
      <c r="F20" s="305">
        <f>'Contribution rescaled to 100'!W21</f>
        <v>11.022548165662597</v>
      </c>
      <c r="G20" s="305">
        <f>'Contribution rescaled to 100'!AB21</f>
        <v>16.395348187099358</v>
      </c>
      <c r="H20" s="305">
        <f>'Contribution rescaled to 100'!AG21</f>
        <v>2.3747341190743723</v>
      </c>
      <c r="I20" s="305">
        <f>'Contribution rescaled to 100'!AL21</f>
        <v>29.196127040372694</v>
      </c>
      <c r="J20" s="305">
        <f>'Contribution rescaled to 100'!AQ21</f>
        <v>3.2921324727983663</v>
      </c>
      <c r="K20" s="305">
        <f>'Contribution rescaled to 100'!AV21</f>
        <v>20.060083672550295</v>
      </c>
      <c r="L20" s="305">
        <f>'Contribution rescaled to 100'!BA21</f>
        <v>0.69420670272777651</v>
      </c>
      <c r="M20" s="305">
        <f>'Contribution rescaled to 100'!BF21</f>
        <v>67.237825209038292</v>
      </c>
      <c r="N20" s="305">
        <f>'Contribution rescaled to 100'!BM21</f>
        <v>18.219001093076091</v>
      </c>
      <c r="O20" s="305">
        <f>'Contribution rescaled to 100'!BR21</f>
        <v>18.042244968864871</v>
      </c>
      <c r="P20" s="306">
        <f>'Contribution rescaled to 100'!CE21</f>
        <v>26.339012484927359</v>
      </c>
      <c r="Q20" s="306">
        <f>'Contribution rescaled to 100'!CJ21</f>
        <v>52.033664060439179</v>
      </c>
      <c r="R20" s="306">
        <f>'Contribution rescaled to 100'!CO21</f>
        <v>10.806988239264657</v>
      </c>
      <c r="S20" s="306">
        <f>'Contribution rescaled to 100'!CT21</f>
        <v>74.595658526007028</v>
      </c>
      <c r="T20" s="305">
        <f>'Contribution rescaled to 100'!CY21</f>
        <v>19.825888198741872</v>
      </c>
      <c r="U20" s="305">
        <f>'Contribution rescaled to 100'!DD21</f>
        <v>5.5048564006347389</v>
      </c>
      <c r="V20" s="306">
        <f>'Contribution rescaled to 100'!DI21</f>
        <v>3.4954496019724508</v>
      </c>
      <c r="W20" s="311">
        <f>'Final metric_Gap&amp;Correction'!CG25</f>
        <v>100</v>
      </c>
      <c r="X20" s="311">
        <f>'Final metric_Gap&amp;Correction'!CJ25</f>
        <v>100</v>
      </c>
      <c r="Y20" s="311">
        <f>'Final metric_Gap&amp;Correction'!DB25</f>
        <v>100</v>
      </c>
      <c r="Z20" s="311">
        <f>'Final metric_Gap&amp;Correction'!DE25</f>
        <v>100</v>
      </c>
      <c r="AA20" s="312">
        <v>100</v>
      </c>
      <c r="AB20" s="312">
        <v>100</v>
      </c>
      <c r="AC20" s="312">
        <v>100</v>
      </c>
      <c r="AD20" s="312">
        <v>100</v>
      </c>
      <c r="AE20" s="312">
        <v>100</v>
      </c>
      <c r="AF20" s="312">
        <v>100</v>
      </c>
      <c r="AG20" s="307">
        <f t="shared" si="0"/>
        <v>51.338578503730602</v>
      </c>
      <c r="AH20" s="307">
        <f t="shared" si="1"/>
        <v>28.166473029316606</v>
      </c>
    </row>
    <row r="21" spans="1:34" x14ac:dyDescent="0.15">
      <c r="A21" s="303" t="str">
        <f>'Final metric_Gap&amp;Correction'!A26</f>
        <v>MT</v>
      </c>
      <c r="B21" s="304">
        <f>'Contribution rescaled to 100'!C22</f>
        <v>79.833979655837936</v>
      </c>
      <c r="C21" s="304">
        <f>'Contribution rescaled to 100'!H22</f>
        <v>70.071307297614297</v>
      </c>
      <c r="D21" s="305">
        <f>'Contribution rescaled to 100'!M22</f>
        <v>77.261297020105729</v>
      </c>
      <c r="E21" s="305">
        <f>'Contribution rescaled to 100'!R22</f>
        <v>9.3044375504507357</v>
      </c>
      <c r="F21" s="305">
        <f>'Contribution rescaled to 100'!W22</f>
        <v>34.732609369471803</v>
      </c>
      <c r="G21" s="305">
        <f>'Contribution rescaled to 100'!AB22</f>
        <v>25.063096939302365</v>
      </c>
      <c r="H21" s="305">
        <f>'Contribution rescaled to 100'!AG22</f>
        <v>6.3375863317478176</v>
      </c>
      <c r="I21" s="305">
        <f>'Contribution rescaled to 100'!AL22</f>
        <v>28.61997386243943</v>
      </c>
      <c r="J21" s="305">
        <f>'Contribution rescaled to 100'!AQ22</f>
        <v>10.126414651843648</v>
      </c>
      <c r="K21" s="305">
        <f>'Contribution rescaled to 100'!AV22</f>
        <v>4.8796435230925406</v>
      </c>
      <c r="L21" s="305">
        <f>'Contribution rescaled to 100'!BA22</f>
        <v>10.901056345113226</v>
      </c>
      <c r="M21" s="305">
        <f>'Contribution rescaled to 100'!BF22</f>
        <v>76.937559873479529</v>
      </c>
      <c r="N21" s="305">
        <f>'Contribution rescaled to 100'!BM22</f>
        <v>3.7901932951000403</v>
      </c>
      <c r="O21" s="305">
        <f>'Contribution rescaled to 100'!BR22</f>
        <v>5.3229802718513479</v>
      </c>
      <c r="P21" s="306">
        <f>'Contribution rescaled to 100'!CE22</f>
        <v>39.89576777313593</v>
      </c>
      <c r="Q21" s="306">
        <f>'Contribution rescaled to 100'!CJ22</f>
        <v>89.511791529084292</v>
      </c>
      <c r="R21" s="306">
        <f>'Contribution rescaled to 100'!CO22</f>
        <v>54.885549103614409</v>
      </c>
      <c r="S21" s="306">
        <f>'Contribution rescaled to 100'!CT22</f>
        <v>58.569358770555354</v>
      </c>
      <c r="T21" s="305">
        <f>'Contribution rescaled to 100'!CY22</f>
        <v>13.007956774348134</v>
      </c>
      <c r="U21" s="305">
        <f>'Contribution rescaled to 100'!DD22</f>
        <v>50.037672681166079</v>
      </c>
      <c r="V21" s="306">
        <f>'Contribution rescaled to 100'!DI22</f>
        <v>62.090072179746613</v>
      </c>
      <c r="W21" s="311">
        <f>'Final metric_Gap&amp;Correction'!CG26</f>
        <v>100</v>
      </c>
      <c r="X21" s="311">
        <f>'Final metric_Gap&amp;Correction'!CJ26</f>
        <v>100</v>
      </c>
      <c r="Y21" s="311">
        <f>'Final metric_Gap&amp;Correction'!DB26</f>
        <v>100</v>
      </c>
      <c r="Z21" s="311">
        <f>'Final metric_Gap&amp;Correction'!DE26</f>
        <v>100</v>
      </c>
      <c r="AA21" s="312">
        <v>100</v>
      </c>
      <c r="AB21" s="312">
        <v>100</v>
      </c>
      <c r="AC21" s="312">
        <v>100</v>
      </c>
      <c r="AD21" s="312">
        <v>100</v>
      </c>
      <c r="AE21" s="312">
        <v>100</v>
      </c>
      <c r="AF21" s="312">
        <v>100</v>
      </c>
      <c r="AG21" s="307">
        <f t="shared" si="0"/>
        <v>58.425171122551653</v>
      </c>
      <c r="AH21" s="307">
        <f t="shared" si="1"/>
        <v>38.62763356186197</v>
      </c>
    </row>
    <row r="22" spans="1:34" x14ac:dyDescent="0.15">
      <c r="A22" s="303" t="str">
        <f>'Final metric_Gap&amp;Correction'!A27</f>
        <v>NL</v>
      </c>
      <c r="B22" s="304">
        <f>'Contribution rescaled to 100'!C23</f>
        <v>65.204205851890777</v>
      </c>
      <c r="C22" s="304">
        <f>'Contribution rescaled to 100'!H23</f>
        <v>87.940454676497353</v>
      </c>
      <c r="D22" s="305">
        <f>'Contribution rescaled to 100'!M23</f>
        <v>87.162149644039872</v>
      </c>
      <c r="E22" s="305">
        <f>'Contribution rescaled to 100'!R23</f>
        <v>99.902747736159739</v>
      </c>
      <c r="F22" s="305">
        <f>'Contribution rescaled to 100'!W23</f>
        <v>13.227814952244504</v>
      </c>
      <c r="G22" s="305">
        <f>'Contribution rescaled to 100'!AB23</f>
        <v>49.771820338417534</v>
      </c>
      <c r="H22" s="305">
        <f>'Contribution rescaled to 100'!AG23</f>
        <v>14.152295974919515</v>
      </c>
      <c r="I22" s="305">
        <f>'Contribution rescaled to 100'!AL23</f>
        <v>13.927106254882132</v>
      </c>
      <c r="J22" s="305">
        <f>'Contribution rescaled to 100'!AQ23</f>
        <v>25.691750813953735</v>
      </c>
      <c r="K22" s="305">
        <f>'Contribution rescaled to 100'!AV23</f>
        <v>23.026742943573559</v>
      </c>
      <c r="L22" s="305">
        <f>'Contribution rescaled to 100'!BA23</f>
        <v>5.0876909719508738</v>
      </c>
      <c r="M22" s="305">
        <f>'Contribution rescaled to 100'!BF23</f>
        <v>60.088926762942165</v>
      </c>
      <c r="N22" s="305">
        <f>'Contribution rescaled to 100'!BM23</f>
        <v>100</v>
      </c>
      <c r="O22" s="305">
        <f>'Contribution rescaled to 100'!BR23</f>
        <v>0</v>
      </c>
      <c r="P22" s="306">
        <f>'Contribution rescaled to 100'!CE23</f>
        <v>42.98224952923497</v>
      </c>
      <c r="Q22" s="306">
        <f>'Contribution rescaled to 100'!CJ23</f>
        <v>74.133617516544462</v>
      </c>
      <c r="R22" s="306">
        <f>'Contribution rescaled to 100'!CO23</f>
        <v>23.144507306105211</v>
      </c>
      <c r="S22" s="306">
        <f>'Contribution rescaled to 100'!CT23</f>
        <v>63.737822223171648</v>
      </c>
      <c r="T22" s="305">
        <f>'Contribution rescaled to 100'!CY23</f>
        <v>17.673276825565331</v>
      </c>
      <c r="U22" s="305">
        <f>'Contribution rescaled to 100'!DD23</f>
        <v>0</v>
      </c>
      <c r="V22" s="306">
        <f>'Contribution rescaled to 100'!DI23</f>
        <v>100</v>
      </c>
      <c r="W22" s="311">
        <f>'Final metric_Gap&amp;Correction'!CG27</f>
        <v>100</v>
      </c>
      <c r="X22" s="311">
        <f>'Final metric_Gap&amp;Correction'!CJ27</f>
        <v>100</v>
      </c>
      <c r="Y22" s="311">
        <f>'Final metric_Gap&amp;Correction'!DB27</f>
        <v>100</v>
      </c>
      <c r="Z22" s="311">
        <f>'Final metric_Gap&amp;Correction'!DE27</f>
        <v>100</v>
      </c>
      <c r="AA22" s="312">
        <v>100</v>
      </c>
      <c r="AB22" s="312">
        <v>100</v>
      </c>
      <c r="AC22" s="312">
        <v>100</v>
      </c>
      <c r="AD22" s="312">
        <v>100</v>
      </c>
      <c r="AE22" s="312">
        <v>100</v>
      </c>
      <c r="AF22" s="312">
        <v>100</v>
      </c>
      <c r="AG22" s="307">
        <f t="shared" si="0"/>
        <v>63.446941300712687</v>
      </c>
      <c r="AH22" s="307">
        <f t="shared" si="1"/>
        <v>46.040722872480629</v>
      </c>
    </row>
    <row r="23" spans="1:34" x14ac:dyDescent="0.15">
      <c r="A23" s="303" t="str">
        <f>'Final metric_Gap&amp;Correction'!A28</f>
        <v>AT</v>
      </c>
      <c r="B23" s="304">
        <f>'Contribution rescaled to 100'!C24</f>
        <v>69.288186425211194</v>
      </c>
      <c r="C23" s="304">
        <f>'Contribution rescaled to 100'!H24</f>
        <v>56.839768335225337</v>
      </c>
      <c r="D23" s="305">
        <f>'Contribution rescaled to 100'!M24</f>
        <v>77.665486519730393</v>
      </c>
      <c r="E23" s="305">
        <f>'Contribution rescaled to 100'!R24</f>
        <v>6.1973368074708297</v>
      </c>
      <c r="F23" s="305">
        <f>'Contribution rescaled to 100'!W24</f>
        <v>14.539428495268952</v>
      </c>
      <c r="G23" s="305">
        <f>'Contribution rescaled to 100'!AB24</f>
        <v>51.79099530305259</v>
      </c>
      <c r="H23" s="305">
        <f>'Contribution rescaled to 100'!AG24</f>
        <v>19.270639650606952</v>
      </c>
      <c r="I23" s="305">
        <f>'Contribution rescaled to 100'!AL24</f>
        <v>30.880961755105723</v>
      </c>
      <c r="J23" s="305">
        <f>'Contribution rescaled to 100'!AQ24</f>
        <v>9.7331394055510003</v>
      </c>
      <c r="K23" s="305">
        <f>'Contribution rescaled to 100'!AV24</f>
        <v>36.181931210023563</v>
      </c>
      <c r="L23" s="305">
        <f>'Contribution rescaled to 100'!BA24</f>
        <v>11.916572404615264</v>
      </c>
      <c r="M23" s="305">
        <f>'Contribution rescaled to 100'!BF24</f>
        <v>64.057923198237589</v>
      </c>
      <c r="N23" s="305">
        <f>'Contribution rescaled to 100'!BM24</f>
        <v>3.2876369979616196</v>
      </c>
      <c r="O23" s="305">
        <f>'Contribution rescaled to 100'!BR24</f>
        <v>20.600694788527573</v>
      </c>
      <c r="P23" s="306">
        <f>'Contribution rescaled to 100'!CE24</f>
        <v>22.098954711141015</v>
      </c>
      <c r="Q23" s="306">
        <f>'Contribution rescaled to 100'!CJ24</f>
        <v>80.022339713243113</v>
      </c>
      <c r="R23" s="306">
        <f>'Contribution rescaled to 100'!CO24</f>
        <v>1.3278819094549963</v>
      </c>
      <c r="S23" s="306">
        <f>'Contribution rescaled to 100'!CT24</f>
        <v>48.877681865371777</v>
      </c>
      <c r="T23" s="305">
        <f>'Contribution rescaled to 100'!CY24</f>
        <v>25.245544008320444</v>
      </c>
      <c r="U23" s="305">
        <f>'Contribution rescaled to 100'!DD24</f>
        <v>75.032944187544757</v>
      </c>
      <c r="V23" s="306">
        <f>'Contribution rescaled to 100'!DI24</f>
        <v>50.031504401277061</v>
      </c>
      <c r="W23" s="311">
        <f>'Final metric_Gap&amp;Correction'!CG28</f>
        <v>100</v>
      </c>
      <c r="X23" s="311">
        <f>'Final metric_Gap&amp;Correction'!CJ28</f>
        <v>100</v>
      </c>
      <c r="Y23" s="311">
        <f>'Final metric_Gap&amp;Correction'!DB28</f>
        <v>100</v>
      </c>
      <c r="Z23" s="311">
        <f>'Final metric_Gap&amp;Correction'!DE28</f>
        <v>100</v>
      </c>
      <c r="AA23" s="312">
        <v>100</v>
      </c>
      <c r="AB23" s="312">
        <v>100</v>
      </c>
      <c r="AC23" s="312">
        <v>100</v>
      </c>
      <c r="AD23" s="312">
        <v>100</v>
      </c>
      <c r="AE23" s="312">
        <v>100</v>
      </c>
      <c r="AF23" s="312">
        <v>100</v>
      </c>
      <c r="AG23" s="307">
        <f t="shared" si="0"/>
        <v>57.254437164288433</v>
      </c>
      <c r="AH23" s="307">
        <f t="shared" si="1"/>
        <v>36.899407242521022</v>
      </c>
    </row>
    <row r="24" spans="1:34" x14ac:dyDescent="0.15">
      <c r="A24" s="303" t="str">
        <f>'Final metric_Gap&amp;Correction'!A29</f>
        <v>PL</v>
      </c>
      <c r="B24" s="304">
        <f>'Contribution rescaled to 100'!C25</f>
        <v>72.77049052402613</v>
      </c>
      <c r="C24" s="304">
        <f>'Contribution rescaled to 100'!H25</f>
        <v>44.899009626051907</v>
      </c>
      <c r="D24" s="305">
        <f>'Contribution rescaled to 100'!M25</f>
        <v>76.072275503765411</v>
      </c>
      <c r="E24" s="305">
        <f>'Contribution rescaled to 100'!R25</f>
        <v>12.71015173836253</v>
      </c>
      <c r="F24" s="305">
        <f>'Contribution rescaled to 100'!W25</f>
        <v>7.6410760557505784</v>
      </c>
      <c r="G24" s="305">
        <f>'Contribution rescaled to 100'!AB25</f>
        <v>22.885277724927082</v>
      </c>
      <c r="H24" s="305">
        <f>'Contribution rescaled to 100'!AG25</f>
        <v>2.9794203733255564</v>
      </c>
      <c r="I24" s="305">
        <f>'Contribution rescaled to 100'!AL25</f>
        <v>5.5478368907199513</v>
      </c>
      <c r="J24" s="305">
        <f>'Contribution rescaled to 100'!AQ25</f>
        <v>21.710238111438617</v>
      </c>
      <c r="K24" s="305">
        <f>'Contribution rescaled to 100'!AV25</f>
        <v>42.347027127246847</v>
      </c>
      <c r="L24" s="305">
        <f>'Contribution rescaled to 100'!BA25</f>
        <v>2.0870402681134568</v>
      </c>
      <c r="M24" s="305">
        <f>'Contribution rescaled to 100'!BF25</f>
        <v>65.237682052622688</v>
      </c>
      <c r="N24" s="305">
        <f>'Contribution rescaled to 100'!BM25</f>
        <v>18.155949933819535</v>
      </c>
      <c r="O24" s="305">
        <f>'Contribution rescaled to 100'!BR25</f>
        <v>16.023724572110488</v>
      </c>
      <c r="P24" s="306">
        <f>'Contribution rescaled to 100'!CE25</f>
        <v>20.348970150995228</v>
      </c>
      <c r="Q24" s="306">
        <f>'Contribution rescaled to 100'!CJ25</f>
        <v>61.567215392765895</v>
      </c>
      <c r="R24" s="306">
        <f>'Contribution rescaled to 100'!CO25</f>
        <v>26.77321659482368</v>
      </c>
      <c r="S24" s="306">
        <f>'Contribution rescaled to 100'!CT25</f>
        <v>72.799903908113421</v>
      </c>
      <c r="T24" s="305">
        <f>'Contribution rescaled to 100'!CY25</f>
        <v>10.951140081970852</v>
      </c>
      <c r="U24" s="305">
        <f>'Contribution rescaled to 100'!DD25</f>
        <v>5.9903902735244499</v>
      </c>
      <c r="V24" s="306">
        <f>'Contribution rescaled to 100'!DI25</f>
        <v>21.764110783883574</v>
      </c>
      <c r="W24" s="311">
        <f>'Final metric_Gap&amp;Correction'!CG29</f>
        <v>100</v>
      </c>
      <c r="X24" s="311">
        <f>'Final metric_Gap&amp;Correction'!CJ29</f>
        <v>100</v>
      </c>
      <c r="Y24" s="311">
        <f>'Final metric_Gap&amp;Correction'!DB29</f>
        <v>100</v>
      </c>
      <c r="Z24" s="311">
        <f>'Final metric_Gap&amp;Correction'!DE29</f>
        <v>100</v>
      </c>
      <c r="AA24" s="312">
        <v>100</v>
      </c>
      <c r="AB24" s="312">
        <v>100</v>
      </c>
      <c r="AC24" s="312">
        <v>100</v>
      </c>
      <c r="AD24" s="312">
        <v>100</v>
      </c>
      <c r="AE24" s="312">
        <v>100</v>
      </c>
      <c r="AF24" s="312">
        <v>100</v>
      </c>
      <c r="AG24" s="307">
        <f t="shared" si="0"/>
        <v>52.621359602850255</v>
      </c>
      <c r="AH24" s="307">
        <f t="shared" si="1"/>
        <v>30.060102270874182</v>
      </c>
    </row>
    <row r="25" spans="1:34" x14ac:dyDescent="0.15">
      <c r="A25" s="303" t="str">
        <f>'Final metric_Gap&amp;Correction'!A30</f>
        <v>PT</v>
      </c>
      <c r="B25" s="304">
        <f>'Contribution rescaled to 100'!C26</f>
        <v>54.471083286361818</v>
      </c>
      <c r="C25" s="304">
        <f>'Contribution rescaled to 100'!H26</f>
        <v>49.074865105523529</v>
      </c>
      <c r="D25" s="305">
        <f>'Contribution rescaled to 100'!M26</f>
        <v>82.294488318620324</v>
      </c>
      <c r="E25" s="305">
        <f>'Contribution rescaled to 100'!R26</f>
        <v>21.789837970743807</v>
      </c>
      <c r="F25" s="305">
        <f>'Contribution rescaled to 100'!W26</f>
        <v>9.3638692228702496</v>
      </c>
      <c r="G25" s="305">
        <f>'Contribution rescaled to 100'!AB26</f>
        <v>18.343656483615352</v>
      </c>
      <c r="H25" s="305">
        <f>'Contribution rescaled to 100'!AG26</f>
        <v>3.427189591634777</v>
      </c>
      <c r="I25" s="305">
        <f>'Contribution rescaled to 100'!AL26</f>
        <v>14.244480684809858</v>
      </c>
      <c r="J25" s="305">
        <f>'Contribution rescaled to 100'!AQ26</f>
        <v>5.6026553691294776</v>
      </c>
      <c r="K25" s="305">
        <f>'Contribution rescaled to 100'!AV26</f>
        <v>35.934697219799666</v>
      </c>
      <c r="L25" s="305">
        <f>'Contribution rescaled to 100'!BA26</f>
        <v>2.0660894789802171</v>
      </c>
      <c r="M25" s="305">
        <f>'Contribution rescaled to 100'!BF26</f>
        <v>64.968175855363384</v>
      </c>
      <c r="N25" s="305">
        <f>'Contribution rescaled to 100'!BM26</f>
        <v>35.381989416075676</v>
      </c>
      <c r="O25" s="305">
        <f>'Contribution rescaled to 100'!BR26</f>
        <v>15.554779856368137</v>
      </c>
      <c r="P25" s="306">
        <f>'Contribution rescaled to 100'!CE26</f>
        <v>28.633668116469103</v>
      </c>
      <c r="Q25" s="306">
        <f>'Contribution rescaled to 100'!CJ26</f>
        <v>80.981300695143844</v>
      </c>
      <c r="R25" s="306">
        <f>'Contribution rescaled to 100'!CO26</f>
        <v>14.629032747669982</v>
      </c>
      <c r="S25" s="306">
        <f>'Contribution rescaled to 100'!CT26</f>
        <v>99.916566271405628</v>
      </c>
      <c r="T25" s="305">
        <f>'Contribution rescaled to 100'!CY26</f>
        <v>20.035979803845272</v>
      </c>
      <c r="U25" s="305">
        <f>'Contribution rescaled to 100'!DD26</f>
        <v>21.745028312551256</v>
      </c>
      <c r="V25" s="306">
        <f>'Contribution rescaled to 100'!DI26</f>
        <v>7.3604481910193131</v>
      </c>
      <c r="W25" s="311">
        <f>'Final metric_Gap&amp;Correction'!CG30</f>
        <v>100</v>
      </c>
      <c r="X25" s="311">
        <f>'Final metric_Gap&amp;Correction'!CJ30</f>
        <v>100</v>
      </c>
      <c r="Y25" s="311">
        <f>'Final metric_Gap&amp;Correction'!DB30</f>
        <v>100</v>
      </c>
      <c r="Z25" s="311">
        <f>'Final metric_Gap&amp;Correction'!DE30</f>
        <v>100</v>
      </c>
      <c r="AA25" s="312">
        <v>100</v>
      </c>
      <c r="AB25" s="312">
        <v>100</v>
      </c>
      <c r="AC25" s="312">
        <v>100</v>
      </c>
      <c r="AD25" s="312">
        <v>100</v>
      </c>
      <c r="AE25" s="312">
        <v>100</v>
      </c>
      <c r="AF25" s="312">
        <v>100</v>
      </c>
      <c r="AG25" s="307">
        <f t="shared" si="0"/>
        <v>54.381286516064534</v>
      </c>
      <c r="AH25" s="307">
        <f t="shared" si="1"/>
        <v>32.658089618952403</v>
      </c>
    </row>
    <row r="26" spans="1:34" x14ac:dyDescent="0.15">
      <c r="A26" s="303" t="str">
        <f>'Final metric_Gap&amp;Correction'!A31</f>
        <v>RO</v>
      </c>
      <c r="B26" s="304">
        <f>'Contribution rescaled to 100'!C27</f>
        <v>69.075044533222496</v>
      </c>
      <c r="C26" s="304">
        <f>'Contribution rescaled to 100'!H27</f>
        <v>49.699365703007643</v>
      </c>
      <c r="D26" s="305">
        <f>'Contribution rescaled to 100'!M27</f>
        <v>64.481075050187926</v>
      </c>
      <c r="E26" s="305">
        <f>'Contribution rescaled to 100'!R27</f>
        <v>9.6022851185751126</v>
      </c>
      <c r="F26" s="305">
        <f>'Contribution rescaled to 100'!W27</f>
        <v>18.322357210765716</v>
      </c>
      <c r="G26" s="305">
        <f>'Contribution rescaled to 100'!AB27</f>
        <v>3.9161308022591768</v>
      </c>
      <c r="H26" s="305">
        <f>'Contribution rescaled to 100'!AG27</f>
        <v>2.9429868362266021</v>
      </c>
      <c r="I26" s="305">
        <f>'Contribution rescaled to 100'!AL27</f>
        <v>16.633961241931267</v>
      </c>
      <c r="J26" s="305">
        <f>'Contribution rescaled to 100'!AQ27</f>
        <v>1.8970707345755815</v>
      </c>
      <c r="K26" s="305">
        <f>'Contribution rescaled to 100'!AV27</f>
        <v>3.6025680902269754</v>
      </c>
      <c r="L26" s="305">
        <f>'Contribution rescaled to 100'!BA27</f>
        <v>4.4865665837103403</v>
      </c>
      <c r="M26" s="305">
        <f>'Contribution rescaled to 100'!BF27</f>
        <v>53.11397532616656</v>
      </c>
      <c r="N26" s="305">
        <f>'Contribution rescaled to 100'!BM27</f>
        <v>13.109108502501407</v>
      </c>
      <c r="O26" s="305">
        <f>'Contribution rescaled to 100'!BR27</f>
        <v>12.415945994007423</v>
      </c>
      <c r="P26" s="306">
        <f>'Contribution rescaled to 100'!CE27</f>
        <v>48.164145343273276</v>
      </c>
      <c r="Q26" s="306">
        <f>'Contribution rescaled to 100'!CJ27</f>
        <v>51.153526305191818</v>
      </c>
      <c r="R26" s="306">
        <f>'Contribution rescaled to 100'!CO27</f>
        <v>2.9957585758575025</v>
      </c>
      <c r="S26" s="306">
        <f>'Contribution rescaled to 100'!CT27</f>
        <v>73.880799428414207</v>
      </c>
      <c r="T26" s="305">
        <f>'Contribution rescaled to 100'!CY27</f>
        <v>35.718577630710136</v>
      </c>
      <c r="U26" s="305">
        <f>'Contribution rescaled to 100'!DD27</f>
        <v>32.171408277108895</v>
      </c>
      <c r="V26" s="306">
        <f>'Contribution rescaled to 100'!DI27</f>
        <v>0</v>
      </c>
      <c r="W26" s="311">
        <f>'Final metric_Gap&amp;Correction'!CG31</f>
        <v>100</v>
      </c>
      <c r="X26" s="311">
        <f>'Final metric_Gap&amp;Correction'!CJ31</f>
        <v>100</v>
      </c>
      <c r="Y26" s="311">
        <f>'Final metric_Gap&amp;Correction'!DB31</f>
        <v>100</v>
      </c>
      <c r="Z26" s="311">
        <f>'Final metric_Gap&amp;Correction'!DE31</f>
        <v>100</v>
      </c>
      <c r="AA26" s="312">
        <v>100</v>
      </c>
      <c r="AB26" s="312">
        <v>100</v>
      </c>
      <c r="AC26" s="312">
        <v>100</v>
      </c>
      <c r="AD26" s="312">
        <v>100</v>
      </c>
      <c r="AE26" s="312">
        <v>100</v>
      </c>
      <c r="AF26" s="312">
        <v>100</v>
      </c>
      <c r="AG26" s="307">
        <f t="shared" si="0"/>
        <v>50.560730880255484</v>
      </c>
      <c r="AH26" s="307">
        <f t="shared" si="1"/>
        <v>27.018221775615238</v>
      </c>
    </row>
    <row r="27" spans="1:34" x14ac:dyDescent="0.15">
      <c r="A27" s="303" t="str">
        <f>'Final metric_Gap&amp;Correction'!A32</f>
        <v>SI</v>
      </c>
      <c r="B27" s="304">
        <f>'Contribution rescaled to 100'!C28</f>
        <v>65.674189533786205</v>
      </c>
      <c r="C27" s="304">
        <f>'Contribution rescaled to 100'!H28</f>
        <v>37.512790515993061</v>
      </c>
      <c r="D27" s="305">
        <f>'Contribution rescaled to 100'!M28</f>
        <v>77.938829261307745</v>
      </c>
      <c r="E27" s="305">
        <f>'Contribution rescaled to 100'!R28</f>
        <v>29.010567367920824</v>
      </c>
      <c r="F27" s="305">
        <f>'Contribution rescaled to 100'!W28</f>
        <v>10.044390619911187</v>
      </c>
      <c r="G27" s="305">
        <f>'Contribution rescaled to 100'!AB28</f>
        <v>13.66378735228084</v>
      </c>
      <c r="H27" s="305">
        <f>'Contribution rescaled to 100'!AG28</f>
        <v>4.9149942838627947</v>
      </c>
      <c r="I27" s="305">
        <f>'Contribution rescaled to 100'!AL28</f>
        <v>26.714851531422518</v>
      </c>
      <c r="J27" s="305">
        <f>'Contribution rescaled to 100'!AQ28</f>
        <v>15.76412072969536</v>
      </c>
      <c r="K27" s="305">
        <f>'Contribution rescaled to 100'!AV28</f>
        <v>41.602873579302404</v>
      </c>
      <c r="L27" s="305">
        <f>'Contribution rescaled to 100'!BA28</f>
        <v>18.721432920023478</v>
      </c>
      <c r="M27" s="305">
        <f>'Contribution rescaled to 100'!BF28</f>
        <v>70.968729147447263</v>
      </c>
      <c r="N27" s="305">
        <f>'Contribution rescaled to 100'!BM28</f>
        <v>9.1945826852371439</v>
      </c>
      <c r="O27" s="305">
        <f>'Contribution rescaled to 100'!BR28</f>
        <v>24.094146277270774</v>
      </c>
      <c r="P27" s="306">
        <f>'Contribution rescaled to 100'!CE28</f>
        <v>33.66474358008054</v>
      </c>
      <c r="Q27" s="306">
        <f>'Contribution rescaled to 100'!CJ28</f>
        <v>80.180630141032282</v>
      </c>
      <c r="R27" s="306">
        <f>'Contribution rescaled to 100'!CO28</f>
        <v>9.7117452530525856</v>
      </c>
      <c r="S27" s="306">
        <f>'Contribution rescaled to 100'!CT28</f>
        <v>65.988029402202343</v>
      </c>
      <c r="T27" s="305">
        <f>'Contribution rescaled to 100'!CY28</f>
        <v>33.693854722739417</v>
      </c>
      <c r="U27" s="305">
        <f>'Contribution rescaled to 100'!DD28</f>
        <v>23.77903342460316</v>
      </c>
      <c r="V27" s="306">
        <f>'Contribution rescaled to 100'!DI28</f>
        <v>2.5514200557461719</v>
      </c>
      <c r="W27" s="311">
        <f>'Final metric_Gap&amp;Correction'!CG32</f>
        <v>100</v>
      </c>
      <c r="X27" s="311">
        <f>'Final metric_Gap&amp;Correction'!CJ32</f>
        <v>100</v>
      </c>
      <c r="Y27" s="311">
        <f>'Final metric_Gap&amp;Correction'!DB32</f>
        <v>100</v>
      </c>
      <c r="Z27" s="311">
        <f>'Final metric_Gap&amp;Correction'!DE32</f>
        <v>100</v>
      </c>
      <c r="AA27" s="312">
        <v>100</v>
      </c>
      <c r="AB27" s="312">
        <v>100</v>
      </c>
      <c r="AC27" s="312">
        <v>100</v>
      </c>
      <c r="AD27" s="312">
        <v>100</v>
      </c>
      <c r="AE27" s="312">
        <v>100</v>
      </c>
      <c r="AF27" s="312">
        <v>100</v>
      </c>
      <c r="AG27" s="307">
        <f t="shared" si="0"/>
        <v>54.689991689836063</v>
      </c>
      <c r="AH27" s="307">
        <f t="shared" si="1"/>
        <v>33.113797256424675</v>
      </c>
    </row>
    <row r="28" spans="1:34" x14ac:dyDescent="0.15">
      <c r="A28" s="303" t="str">
        <f>'Final metric_Gap&amp;Correction'!A33</f>
        <v>SK</v>
      </c>
      <c r="B28" s="304">
        <f>'Contribution rescaled to 100'!C29</f>
        <v>73.712629633535087</v>
      </c>
      <c r="C28" s="304">
        <f>'Contribution rescaled to 100'!H29</f>
        <v>44.121623017597827</v>
      </c>
      <c r="D28" s="305">
        <f>'Contribution rescaled to 100'!M29</f>
        <v>79.827882743593364</v>
      </c>
      <c r="E28" s="305">
        <f>'Contribution rescaled to 100'!R29</f>
        <v>19.673337188112193</v>
      </c>
      <c r="F28" s="305">
        <f>'Contribution rescaled to 100'!W29</f>
        <v>17.365676038449578</v>
      </c>
      <c r="G28" s="305">
        <f>'Contribution rescaled to 100'!AB29</f>
        <v>20.856560985487576</v>
      </c>
      <c r="H28" s="305">
        <f>'Contribution rescaled to 100'!AG29</f>
        <v>2.5161338379294516</v>
      </c>
      <c r="I28" s="305">
        <f>'Contribution rescaled to 100'!AL29</f>
        <v>16.871527003048296</v>
      </c>
      <c r="J28" s="305">
        <f>'Contribution rescaled to 100'!AQ29</f>
        <v>100</v>
      </c>
      <c r="K28" s="305">
        <f>'Contribution rescaled to 100'!AV29</f>
        <v>23.336333718647793</v>
      </c>
      <c r="L28" s="305">
        <f>'Contribution rescaled to 100'!BA29</f>
        <v>1.4160364721388594</v>
      </c>
      <c r="M28" s="305">
        <f>'Contribution rescaled to 100'!BF29</f>
        <v>78.235067864676921</v>
      </c>
      <c r="N28" s="305">
        <f>'Contribution rescaled to 100'!BM29</f>
        <v>35.444334365881197</v>
      </c>
      <c r="O28" s="305">
        <f>'Contribution rescaled to 100'!BR29</f>
        <v>17.647676360368539</v>
      </c>
      <c r="P28" s="306">
        <f>'Contribution rescaled to 100'!CE29</f>
        <v>35.627285079157133</v>
      </c>
      <c r="Q28" s="306">
        <f>'Contribution rescaled to 100'!CJ29</f>
        <v>56.64197149512745</v>
      </c>
      <c r="R28" s="306">
        <f>'Contribution rescaled to 100'!CO29</f>
        <v>6.6586296664126294</v>
      </c>
      <c r="S28" s="306">
        <f>'Contribution rescaled to 100'!CT29</f>
        <v>73.548793916381854</v>
      </c>
      <c r="T28" s="305">
        <f>'Contribution rescaled to 100'!CY29</f>
        <v>25.547129697881399</v>
      </c>
      <c r="U28" s="305">
        <f>'Contribution rescaled to 100'!DD29</f>
        <v>8.1653645341900507</v>
      </c>
      <c r="V28" s="306">
        <f>'Contribution rescaled to 100'!DI29</f>
        <v>5.0963281268802314</v>
      </c>
      <c r="W28" s="311">
        <f>'Final metric_Gap&amp;Correction'!CG33</f>
        <v>100</v>
      </c>
      <c r="X28" s="311">
        <f>'Final metric_Gap&amp;Correction'!CJ33</f>
        <v>100</v>
      </c>
      <c r="Y28" s="311">
        <f>'Final metric_Gap&amp;Correction'!DB33</f>
        <v>100</v>
      </c>
      <c r="Z28" s="311">
        <f>'Final metric_Gap&amp;Correction'!DE33</f>
        <v>100</v>
      </c>
      <c r="AA28" s="312">
        <v>100</v>
      </c>
      <c r="AB28" s="312">
        <v>100</v>
      </c>
      <c r="AC28" s="312">
        <v>100</v>
      </c>
      <c r="AD28" s="312">
        <v>100</v>
      </c>
      <c r="AE28" s="312">
        <v>100</v>
      </c>
      <c r="AF28" s="312">
        <v>100</v>
      </c>
      <c r="AG28" s="307">
        <f t="shared" si="0"/>
        <v>56.203558765983786</v>
      </c>
      <c r="AH28" s="307">
        <f t="shared" si="1"/>
        <v>35.348110559309397</v>
      </c>
    </row>
    <row r="29" spans="1:34" x14ac:dyDescent="0.15">
      <c r="A29" s="303" t="str">
        <f>'Final metric_Gap&amp;Correction'!A34</f>
        <v>FI</v>
      </c>
      <c r="B29" s="304">
        <f>'Contribution rescaled to 100'!C30</f>
        <v>47.902874411681601</v>
      </c>
      <c r="C29" s="304">
        <f>'Contribution rescaled to 100'!H30</f>
        <v>34.226803926144136</v>
      </c>
      <c r="D29" s="305">
        <f>'Contribution rescaled to 100'!M30</f>
        <v>92.611820865661599</v>
      </c>
      <c r="E29" s="305">
        <f>'Contribution rescaled to 100'!R30</f>
        <v>70.429098446587233</v>
      </c>
      <c r="F29" s="305">
        <f>'Contribution rescaled to 100'!W30</f>
        <v>19.496050811699718</v>
      </c>
      <c r="G29" s="305">
        <f>'Contribution rescaled to 100'!AB30</f>
        <v>44.811746249439565</v>
      </c>
      <c r="H29" s="305">
        <f>'Contribution rescaled to 100'!AG30</f>
        <v>8.2213911988062272</v>
      </c>
      <c r="I29" s="305">
        <f>'Contribution rescaled to 100'!AL30</f>
        <v>9.0857938964232048</v>
      </c>
      <c r="J29" s="305">
        <f>'Contribution rescaled to 100'!AQ30</f>
        <v>21.480751570744854</v>
      </c>
      <c r="K29" s="305">
        <f>'Contribution rescaled to 100'!AV30</f>
        <v>83.127317498762238</v>
      </c>
      <c r="L29" s="305">
        <f>'Contribution rescaled to 100'!BA30</f>
        <v>52.887266557849131</v>
      </c>
      <c r="M29" s="305">
        <f>'Contribution rescaled to 100'!BF30</f>
        <v>81.239210261216485</v>
      </c>
      <c r="N29" s="305">
        <f>'Contribution rescaled to 100'!BM30</f>
        <v>78.54842632132268</v>
      </c>
      <c r="O29" s="305">
        <f>'Contribution rescaled to 100'!BR30</f>
        <v>7.3381382582996899</v>
      </c>
      <c r="P29" s="306">
        <f>'Contribution rescaled to 100'!CE30</f>
        <v>21.269493770183558</v>
      </c>
      <c r="Q29" s="306">
        <f>'Contribution rescaled to 100'!CJ30</f>
        <v>82.172861443574746</v>
      </c>
      <c r="R29" s="306">
        <f>'Contribution rescaled to 100'!CO30</f>
        <v>17.697775408391596</v>
      </c>
      <c r="S29" s="306">
        <f>'Contribution rescaled to 100'!CT30</f>
        <v>66.080841601225814</v>
      </c>
      <c r="T29" s="305">
        <f>'Contribution rescaled to 100'!CY30</f>
        <v>40.183341061505416</v>
      </c>
      <c r="U29" s="305">
        <f>'Contribution rescaled to 100'!DD30</f>
        <v>33.674505513383487</v>
      </c>
      <c r="V29" s="306">
        <f>'Contribution rescaled to 100'!DI30</f>
        <v>14.912425065067131</v>
      </c>
      <c r="W29" s="311">
        <f>'Final metric_Gap&amp;Correction'!CG34</f>
        <v>100</v>
      </c>
      <c r="X29" s="311">
        <f>'Final metric_Gap&amp;Correction'!CJ34</f>
        <v>100</v>
      </c>
      <c r="Y29" s="311">
        <f>'Final metric_Gap&amp;Correction'!DB34</f>
        <v>100</v>
      </c>
      <c r="Z29" s="311">
        <f>'Final metric_Gap&amp;Correction'!DE34</f>
        <v>100</v>
      </c>
      <c r="AA29" s="312">
        <v>100</v>
      </c>
      <c r="AB29" s="312">
        <v>100</v>
      </c>
      <c r="AC29" s="312">
        <v>100</v>
      </c>
      <c r="AD29" s="312">
        <v>100</v>
      </c>
      <c r="AE29" s="312">
        <v>100</v>
      </c>
      <c r="AF29" s="312">
        <v>100</v>
      </c>
      <c r="AG29" s="307">
        <f t="shared" si="0"/>
        <v>62.17412690767646</v>
      </c>
      <c r="AH29" s="307">
        <f t="shared" si="1"/>
        <v>44.16180638752239</v>
      </c>
    </row>
    <row r="30" spans="1:34" x14ac:dyDescent="0.15">
      <c r="A30" s="303" t="str">
        <f>'Final metric_Gap&amp;Correction'!A35</f>
        <v>SE</v>
      </c>
      <c r="B30" s="304">
        <f>'Contribution rescaled to 100'!C31</f>
        <v>100</v>
      </c>
      <c r="C30" s="304">
        <f>'Contribution rescaled to 100'!H31</f>
        <v>100</v>
      </c>
      <c r="D30" s="305">
        <f>'Contribution rescaled to 100'!M31</f>
        <v>96.648390507684496</v>
      </c>
      <c r="E30" s="305">
        <f>'Contribution rescaled to 100'!R31</f>
        <v>57.038119136740228</v>
      </c>
      <c r="F30" s="305">
        <f>'Contribution rescaled to 100'!W31</f>
        <v>25.289808306643163</v>
      </c>
      <c r="G30" s="305">
        <f>'Contribution rescaled to 100'!AB31</f>
        <v>45.200596095880044</v>
      </c>
      <c r="H30" s="305">
        <f>'Contribution rescaled to 100'!AG31</f>
        <v>8.154248806872431</v>
      </c>
      <c r="I30" s="305">
        <f>'Contribution rescaled to 100'!AL31</f>
        <v>25.173949329989178</v>
      </c>
      <c r="J30" s="305">
        <f>'Contribution rescaled to 100'!AQ31</f>
        <v>3.6192557910378351</v>
      </c>
      <c r="K30" s="305">
        <f>'Contribution rescaled to 100'!AV31</f>
        <v>93.98880832634417</v>
      </c>
      <c r="L30" s="305">
        <f>'Contribution rescaled to 100'!BA31</f>
        <v>71.651382535053486</v>
      </c>
      <c r="M30" s="305">
        <f>'Contribution rescaled to 100'!BF31</f>
        <v>89.773266705736972</v>
      </c>
      <c r="N30" s="305">
        <f>'Contribution rescaled to 100'!BM31</f>
        <v>50.807053555203161</v>
      </c>
      <c r="O30" s="305">
        <f>'Contribution rescaled to 100'!BR31</f>
        <v>29.971552131502548</v>
      </c>
      <c r="P30" s="306">
        <f>'Contribution rescaled to 100'!CE31</f>
        <v>43.200170462044781</v>
      </c>
      <c r="Q30" s="306">
        <f>'Contribution rescaled to 100'!CJ31</f>
        <v>89.5935964662701</v>
      </c>
      <c r="R30" s="306">
        <f>'Contribution rescaled to 100'!CO31</f>
        <v>62.125165041658235</v>
      </c>
      <c r="S30" s="306">
        <f>'Contribution rescaled to 100'!CT31</f>
        <v>74.833471530824241</v>
      </c>
      <c r="T30" s="305">
        <f>'Contribution rescaled to 100'!CY31</f>
        <v>25.875368749994614</v>
      </c>
      <c r="U30" s="305">
        <f>'Contribution rescaled to 100'!DD31</f>
        <v>25.406698432554165</v>
      </c>
      <c r="V30" s="306">
        <f>'Contribution rescaled to 100'!DI31</f>
        <v>15.544809318733066</v>
      </c>
      <c r="W30" s="311">
        <f>'Final metric_Gap&amp;Correction'!CG35</f>
        <v>100</v>
      </c>
      <c r="X30" s="311">
        <f>'Final metric_Gap&amp;Correction'!CJ35</f>
        <v>100</v>
      </c>
      <c r="Y30" s="311">
        <f>'Final metric_Gap&amp;Correction'!DB35</f>
        <v>100</v>
      </c>
      <c r="Z30" s="311">
        <f>'Final metric_Gap&amp;Correction'!DE35</f>
        <v>100</v>
      </c>
      <c r="AA30" s="312">
        <v>100</v>
      </c>
      <c r="AB30" s="312">
        <v>100</v>
      </c>
      <c r="AC30" s="312">
        <v>100</v>
      </c>
      <c r="AD30" s="312">
        <v>100</v>
      </c>
      <c r="AE30" s="312">
        <v>100</v>
      </c>
      <c r="AF30" s="312">
        <v>100</v>
      </c>
      <c r="AG30" s="307">
        <f t="shared" si="0"/>
        <v>68.835345523573139</v>
      </c>
      <c r="AH30" s="307">
        <f t="shared" si="1"/>
        <v>53.995033868131756</v>
      </c>
    </row>
    <row r="31" spans="1:34" x14ac:dyDescent="0.15">
      <c r="A31" s="303" t="str">
        <f>'Final metric_Gap&amp;Correction'!A36</f>
        <v>UK</v>
      </c>
      <c r="B31" s="304">
        <f>'Contribution rescaled to 100'!C32</f>
        <v>69.161708711746854</v>
      </c>
      <c r="C31" s="304">
        <f>'Contribution rescaled to 100'!H32</f>
        <v>71.330030555123543</v>
      </c>
      <c r="D31" s="305">
        <f>'Contribution rescaled to 100'!M32</f>
        <v>90.571315323017359</v>
      </c>
      <c r="E31" s="305">
        <f>'Contribution rescaled to 100'!R32</f>
        <v>32.279210627603568</v>
      </c>
      <c r="F31" s="305">
        <f>'Contribution rescaled to 100'!W32</f>
        <v>37.526011941781078</v>
      </c>
      <c r="G31" s="305">
        <f>'Contribution rescaled to 100'!AB32</f>
        <v>49.391327247199804</v>
      </c>
      <c r="H31" s="305">
        <f>'Contribution rescaled to 100'!AG32</f>
        <v>12.467358882045827</v>
      </c>
      <c r="I31" s="305">
        <f>'Contribution rescaled to 100'!AL32</f>
        <v>24.359985131051207</v>
      </c>
      <c r="J31" s="305">
        <f>'Contribution rescaled to 100'!AQ32</f>
        <v>3.0384959356972345</v>
      </c>
      <c r="K31" s="305">
        <f>'Contribution rescaled to 100'!AV32</f>
        <v>98.460242644568851</v>
      </c>
      <c r="L31" s="305">
        <f>'Contribution rescaled to 100'!BA32</f>
        <v>10.43174614339177</v>
      </c>
      <c r="M31" s="305">
        <f>'Contribution rescaled to 100'!BF32</f>
        <v>74.242280796042522</v>
      </c>
      <c r="N31" s="305">
        <f>'Contribution rescaled to 100'!BM32</f>
        <v>12.356110095664663</v>
      </c>
      <c r="O31" s="305">
        <f>'Contribution rescaled to 100'!BR32</f>
        <v>14.361501188443571</v>
      </c>
      <c r="P31" s="306">
        <f>'Contribution rescaled to 100'!CE32</f>
        <v>15.135396610831783</v>
      </c>
      <c r="Q31" s="306">
        <f>'Contribution rescaled to 100'!CJ32</f>
        <v>68.391972765794833</v>
      </c>
      <c r="R31" s="306">
        <f>'Contribution rescaled to 100'!CO32</f>
        <v>5.7154079709477532</v>
      </c>
      <c r="S31" s="306">
        <f>'Contribution rescaled to 100'!CT32</f>
        <v>68.963658793247589</v>
      </c>
      <c r="T31" s="305">
        <f>'Contribution rescaled to 100'!CY32</f>
        <v>4.8810524421737256</v>
      </c>
      <c r="U31" s="305">
        <f>'Contribution rescaled to 100'!DD32</f>
        <v>24.678585010749046</v>
      </c>
      <c r="V31" s="306">
        <f>'Contribution rescaled to 100'!DI32</f>
        <v>11.936198857142234</v>
      </c>
      <c r="W31" s="311">
        <f>'Final metric_Gap&amp;Correction'!CG36</f>
        <v>100</v>
      </c>
      <c r="X31" s="311">
        <f>'Final metric_Gap&amp;Correction'!CJ36</f>
        <v>100</v>
      </c>
      <c r="Y31" s="311">
        <f>'Final metric_Gap&amp;Correction'!DB36</f>
        <v>100</v>
      </c>
      <c r="Z31" s="311">
        <f>'Final metric_Gap&amp;Correction'!DE36</f>
        <v>100</v>
      </c>
      <c r="AA31" s="312">
        <v>100</v>
      </c>
      <c r="AB31" s="312">
        <v>100</v>
      </c>
      <c r="AC31" s="312">
        <v>100</v>
      </c>
      <c r="AD31" s="312">
        <v>100</v>
      </c>
      <c r="AE31" s="312">
        <v>100</v>
      </c>
      <c r="AF31" s="312">
        <v>100</v>
      </c>
      <c r="AG31" s="307">
        <f t="shared" si="0"/>
        <v>58.054180570137568</v>
      </c>
      <c r="AH31" s="307">
        <f t="shared" si="1"/>
        <v>38.079980841631652</v>
      </c>
    </row>
    <row r="32" spans="1:34" s="310" customFormat="1" x14ac:dyDescent="0.15">
      <c r="A32" s="308" t="s">
        <v>205</v>
      </c>
      <c r="B32" s="309">
        <f>AVERAGE(B4:B31)</f>
        <v>65.758139568110963</v>
      </c>
      <c r="C32" s="309">
        <f t="shared" ref="C32:AG32" si="2">AVERAGE(C4:C31)</f>
        <v>49.354773253841408</v>
      </c>
      <c r="D32" s="309">
        <f t="shared" si="2"/>
        <v>79.627086477521971</v>
      </c>
      <c r="E32" s="309">
        <f t="shared" si="2"/>
        <v>24.605476003617373</v>
      </c>
      <c r="F32" s="309">
        <f t="shared" si="2"/>
        <v>23.315661080261371</v>
      </c>
      <c r="G32" s="309">
        <f t="shared" si="2"/>
        <v>33.904588084567976</v>
      </c>
      <c r="H32" s="309">
        <f t="shared" si="2"/>
        <v>10.909024039448225</v>
      </c>
      <c r="I32" s="309">
        <f t="shared" si="2"/>
        <v>22.461221727124762</v>
      </c>
      <c r="J32" s="309">
        <f t="shared" si="2"/>
        <v>16.705628211339679</v>
      </c>
      <c r="K32" s="309">
        <f t="shared" si="2"/>
        <v>44.297575881919506</v>
      </c>
      <c r="L32" s="309">
        <f t="shared" si="2"/>
        <v>13.273333439276</v>
      </c>
      <c r="M32" s="309">
        <f t="shared" si="2"/>
        <v>70.07126113842007</v>
      </c>
      <c r="N32" s="309">
        <f t="shared" si="2"/>
        <v>29.70705741068705</v>
      </c>
      <c r="O32" s="309">
        <f t="shared" si="2"/>
        <v>14.10182885462841</v>
      </c>
      <c r="P32" s="309">
        <f t="shared" si="2"/>
        <v>32.548358037430063</v>
      </c>
      <c r="Q32" s="309">
        <f t="shared" si="2"/>
        <v>74.416900695232201</v>
      </c>
      <c r="R32" s="309">
        <f t="shared" si="2"/>
        <v>15.878986066410333</v>
      </c>
      <c r="S32" s="309">
        <f t="shared" si="2"/>
        <v>68.594990688115672</v>
      </c>
      <c r="T32" s="309">
        <f t="shared" si="2"/>
        <v>24.890657361994279</v>
      </c>
      <c r="U32" s="309">
        <f t="shared" si="2"/>
        <v>20.495322536792639</v>
      </c>
      <c r="V32" s="309">
        <f t="shared" si="2"/>
        <v>20.573621504906576</v>
      </c>
      <c r="W32" s="313">
        <f t="shared" si="2"/>
        <v>100</v>
      </c>
      <c r="X32" s="313">
        <f t="shared" si="2"/>
        <v>100</v>
      </c>
      <c r="Y32" s="313">
        <f t="shared" si="2"/>
        <v>100</v>
      </c>
      <c r="Z32" s="313">
        <f t="shared" si="2"/>
        <v>100</v>
      </c>
      <c r="AA32" s="313">
        <f t="shared" si="2"/>
        <v>100</v>
      </c>
      <c r="AB32" s="313">
        <f t="shared" si="2"/>
        <v>100</v>
      </c>
      <c r="AC32" s="313">
        <f t="shared" si="2"/>
        <v>100</v>
      </c>
      <c r="AD32" s="313">
        <f t="shared" si="2"/>
        <v>100</v>
      </c>
      <c r="AE32" s="313">
        <f t="shared" si="2"/>
        <v>100</v>
      </c>
      <c r="AF32" s="313">
        <f t="shared" si="2"/>
        <v>100</v>
      </c>
      <c r="AG32" s="309">
        <f t="shared" si="2"/>
        <v>56.62875780844022</v>
      </c>
      <c r="AH32" s="309">
        <f>AVERAGE(AH4:AH31)</f>
        <v>35.975785336268871</v>
      </c>
    </row>
  </sheetData>
  <conditionalFormatting sqref="B4:V31">
    <cfRule type="cellIs" dxfId="7" priority="7" operator="lessThan">
      <formula>1</formula>
    </cfRule>
    <cfRule type="cellIs" dxfId="6" priority="8" operator="greaterThan">
      <formula>50</formula>
    </cfRule>
  </conditionalFormatting>
  <conditionalFormatting sqref="B32:AF32">
    <cfRule type="cellIs" dxfId="5" priority="6" operator="greaterThan">
      <formula>50</formula>
    </cfRule>
  </conditionalFormatting>
  <conditionalFormatting sqref="AG4:AG31">
    <cfRule type="top10" dxfId="4" priority="4" percent="1" bottom="1" rank="1"/>
    <cfRule type="top10" dxfId="3" priority="5" percent="1" rank="1"/>
  </conditionalFormatting>
  <conditionalFormatting sqref="AH4:AH31">
    <cfRule type="top10" dxfId="2" priority="2" percent="1" bottom="1" rank="1"/>
    <cfRule type="top10" dxfId="1" priority="3" percent="1" rank="1"/>
  </conditionalFormatting>
  <conditionalFormatting sqref="B4:V31">
    <cfRule type="cellIs" dxfId="0" priority="1" operator="lessThan">
      <formula>1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34"/>
  <sheetViews>
    <sheetView workbookViewId="0">
      <selection activeCell="I40" sqref="I40"/>
    </sheetView>
  </sheetViews>
  <sheetFormatPr baseColWidth="10" defaultColWidth="11.5" defaultRowHeight="15" x14ac:dyDescent="0.2"/>
  <cols>
    <col min="1" max="9" width="11.5" style="127"/>
    <col min="10" max="10" width="14.1640625" style="127" bestFit="1" customWidth="1"/>
    <col min="11" max="28" width="11.5" style="127"/>
    <col min="29" max="29" width="6.83203125" style="127" customWidth="1"/>
    <col min="30" max="16384" width="11.5" style="127"/>
  </cols>
  <sheetData>
    <row r="1" spans="1:29" ht="15" customHeight="1" x14ac:dyDescent="0.2">
      <c r="A1" s="3" t="s">
        <v>235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45" x14ac:dyDescent="0.2">
      <c r="A2" s="128" t="s">
        <v>73</v>
      </c>
      <c r="B2" s="129" t="s">
        <v>230</v>
      </c>
      <c r="C2" s="129" t="s">
        <v>236</v>
      </c>
      <c r="D2" s="129" t="s">
        <v>237</v>
      </c>
      <c r="E2" s="129" t="s">
        <v>238</v>
      </c>
      <c r="F2" s="129" t="s">
        <v>239</v>
      </c>
      <c r="G2" s="129" t="s">
        <v>240</v>
      </c>
      <c r="H2" s="129" t="s">
        <v>241</v>
      </c>
      <c r="I2" s="129" t="s">
        <v>242</v>
      </c>
      <c r="J2" s="129" t="s">
        <v>231</v>
      </c>
      <c r="K2" s="130" t="s">
        <v>243</v>
      </c>
      <c r="L2" s="130" t="s">
        <v>244</v>
      </c>
      <c r="M2" s="130" t="s">
        <v>245</v>
      </c>
      <c r="N2" s="130" t="s">
        <v>246</v>
      </c>
      <c r="O2" s="130" t="s">
        <v>247</v>
      </c>
      <c r="P2" s="130" t="s">
        <v>248</v>
      </c>
      <c r="Q2" s="131" t="s">
        <v>155</v>
      </c>
      <c r="R2" s="131" t="s">
        <v>231</v>
      </c>
      <c r="S2" s="132" t="s">
        <v>156</v>
      </c>
      <c r="T2" s="132" t="s">
        <v>231</v>
      </c>
      <c r="U2" s="133" t="s">
        <v>157</v>
      </c>
      <c r="V2" s="133"/>
      <c r="W2" s="134" t="s">
        <v>175</v>
      </c>
      <c r="X2" s="134"/>
      <c r="Y2" s="135" t="s">
        <v>232</v>
      </c>
      <c r="Z2" s="135"/>
      <c r="AA2" s="136" t="s">
        <v>187</v>
      </c>
      <c r="AB2" s="136"/>
      <c r="AC2" s="3"/>
    </row>
    <row r="3" spans="1:29" s="42" customFormat="1" x14ac:dyDescent="0.2">
      <c r="A3" s="137" t="s">
        <v>79</v>
      </c>
      <c r="B3" s="138">
        <v>67.874506724692637</v>
      </c>
      <c r="C3" s="138">
        <f>POWER(POWER(S3,T$32)*POWER(U3,V$32)*POWER(W3,X$32)*POWER(Y3,Z$32)*POWER(AA3,AB$32),1/(1-R$32))</f>
        <v>66.832056850685589</v>
      </c>
      <c r="D3" s="138">
        <f>POWER(POWER(Q3,R$32)*POWER(U3,V$32)*POWER(W3,X$32)*POWER(Y3,Z$32)*POWER(AA3,AB$32),1/(1-T$32))</f>
        <v>65.783284906404106</v>
      </c>
      <c r="E3" s="138">
        <f>POWER(POWER(Q3,R$32)*POWER(S3,T$32)*POWER(W3,X$32)*POWER(Y3,Z$32)*POWER(AA3,AB$32),1/(1-V$32))</f>
        <v>69.047633273271288</v>
      </c>
      <c r="F3" s="138">
        <f>POWER(POWER(Q3,R$32)*POWER(S3,T$32)*POWER(U3,V$32)*POWER(Y3,Z$32)*POWER(AA3,AB$32),1/(1-X$32))</f>
        <v>68.208306547751121</v>
      </c>
      <c r="G3" s="138">
        <f>POWER(POWER(Q3,R$32)*POWER(S3,T$32)*POWER(U3,V$32)*POWER(W3,X$32)*POWER(AA3,AB$32),1/(1-Z$32))</f>
        <v>71.699129557016448</v>
      </c>
      <c r="H3" s="138">
        <f>POWER(POWER(Q3,R$32)*POWER(S3,T$32)*POWER(U3,V$32)*POWER(W3,X$32)*POWER(Y3,Z$32),1/(1-AB$32))</f>
        <v>65.884202008858509</v>
      </c>
      <c r="I3" s="138">
        <f>POWER(Q3,R$32)*POWER(S3,T$32)*POWER(U3,V$32)*POWER(W3,X$32)*POWER(Y3,Z$32)*POWER(AA3,AB$32)</f>
        <v>67.820441971741531</v>
      </c>
      <c r="J3" s="139"/>
      <c r="K3" s="140">
        <f>ABS($I3-C3)</f>
        <v>0.98838512105594134</v>
      </c>
      <c r="L3" s="140">
        <f t="shared" ref="L3:P18" si="0">ABS($I3-D3)</f>
        <v>2.0371570653374249</v>
      </c>
      <c r="M3" s="140">
        <f t="shared" si="0"/>
        <v>1.2271913015297571</v>
      </c>
      <c r="N3" s="140">
        <f t="shared" si="0"/>
        <v>0.38786457600959068</v>
      </c>
      <c r="O3" s="140">
        <f t="shared" si="0"/>
        <v>3.8786875852749176</v>
      </c>
      <c r="P3" s="140">
        <f t="shared" si="0"/>
        <v>1.9362399628830218</v>
      </c>
      <c r="Q3" s="141">
        <v>72.200733206964614</v>
      </c>
      <c r="R3" s="142"/>
      <c r="S3" s="143">
        <v>80.615017390648887</v>
      </c>
      <c r="T3" s="144"/>
      <c r="U3" s="145">
        <v>63.642608670919373</v>
      </c>
      <c r="V3" s="146"/>
      <c r="W3" s="147">
        <v>65.663837075722896</v>
      </c>
      <c r="X3" s="148"/>
      <c r="Y3" s="149">
        <v>53.504637024890371</v>
      </c>
      <c r="Z3" s="150"/>
      <c r="AA3" s="151">
        <v>88.018618037326419</v>
      </c>
      <c r="AB3" s="152"/>
      <c r="AC3" s="40">
        <f>GEOMEAN(AA3,Y3,W3,U3,S3,Q3)</f>
        <v>69.689330599784299</v>
      </c>
    </row>
    <row r="4" spans="1:29" x14ac:dyDescent="0.2">
      <c r="A4" s="153" t="s">
        <v>14</v>
      </c>
      <c r="B4" s="154">
        <v>71.441687476273472</v>
      </c>
      <c r="C4" s="138">
        <f t="shared" ref="C4:C31" si="1">POWER(POWER(S4,T$32)*POWER(U4,V$32)*POWER(W4,X$32)*POWER(Y4,Z$32)*POWER(AA4,AB$32),1/(1-R$32))</f>
        <v>70.620970307703786</v>
      </c>
      <c r="D4" s="138">
        <f t="shared" ref="D4:D31" si="2">POWER(POWER(Q4,R$32)*POWER(U4,V$32)*POWER(W4,X$32)*POWER(Y4,Z$32)*POWER(AA4,AB$32),1/(1-T$32))</f>
        <v>68.691425024765735</v>
      </c>
      <c r="E4" s="138">
        <f t="shared" ref="E4:E31" si="3">POWER(POWER(Q4,R$32)*POWER(S4,T$32)*POWER(W4,X$32)*POWER(Y4,Z$32)*POWER(AA4,AB$32),1/(1-V$32))</f>
        <v>71.366667821660386</v>
      </c>
      <c r="F4" s="138">
        <f t="shared" ref="F4:F31" si="4">POWER(POWER(Q4,R$32)*POWER(S4,T$32)*POWER(U4,V$32)*POWER(Y4,Z$32)*POWER(AA4,AB$32),1/(1-X$32))</f>
        <v>72.502651202215986</v>
      </c>
      <c r="G4" s="138">
        <f t="shared" ref="G4:G31" si="5">POWER(POWER(Q4,R$32)*POWER(S4,T$32)*POWER(U4,V$32)*POWER(W4,X$32)*POWER(AA4,AB$32),1/(1-Z$32))</f>
        <v>75.637327140582371</v>
      </c>
      <c r="H4" s="138">
        <f t="shared" ref="H4:H31" si="6">POWER(POWER(Q4,R$32)*POWER(S4,T$32)*POWER(U4,V$32)*POWER(W4,X$32)*POWER(Y4,Z$32),1/(1-AB$32))</f>
        <v>69.859438345894361</v>
      </c>
      <c r="I4" s="138">
        <f t="shared" ref="I4:I31" si="7">POWER(Q4,R$32)*POWER(S4,T$32)*POWER(U4,V$32)*POWER(W4,X$32)*POWER(Y4,Z$32)*POWER(AA4,AB$32)</f>
        <v>71.371020774956861</v>
      </c>
      <c r="J4" s="155">
        <f>_xlfn.RANK.EQ(B4,$B$4:$B$31,0)</f>
        <v>9</v>
      </c>
      <c r="K4" s="140">
        <f t="shared" ref="K4:P31" si="8">ABS($I4-C4)</f>
        <v>0.75005046725307523</v>
      </c>
      <c r="L4" s="140">
        <f t="shared" si="0"/>
        <v>2.6795957501911261</v>
      </c>
      <c r="M4" s="140">
        <f t="shared" si="0"/>
        <v>4.352953296475448E-3</v>
      </c>
      <c r="N4" s="140">
        <f t="shared" si="0"/>
        <v>1.1316304272591253</v>
      </c>
      <c r="O4" s="140">
        <f t="shared" si="0"/>
        <v>4.2663063656255105</v>
      </c>
      <c r="P4" s="140">
        <f t="shared" si="0"/>
        <v>1.5115824290625</v>
      </c>
      <c r="Q4" s="156">
        <v>74.659013706386062</v>
      </c>
      <c r="R4" s="157">
        <f>_xlfn.RANK.EQ(Q4,$Q$4:$Q$31,0)</f>
        <v>10</v>
      </c>
      <c r="S4" s="158">
        <v>88.654014691011938</v>
      </c>
      <c r="T4" s="159">
        <f>_xlfn.RANK.EQ(S4,$S$4:$S$31,0)</f>
        <v>2</v>
      </c>
      <c r="U4" s="160">
        <v>71.386456112517806</v>
      </c>
      <c r="V4" s="161">
        <f>_xlfn.RANK.EQ(U4,$U$4:$U$31,0)</f>
        <v>2</v>
      </c>
      <c r="W4" s="162">
        <v>65.284090479879808</v>
      </c>
      <c r="X4" s="163">
        <f>_xlfn.RANK.EQ(W4,$W$4:$W$31,0)</f>
        <v>12</v>
      </c>
      <c r="Y4" s="164">
        <v>55.722361650115388</v>
      </c>
      <c r="Z4" s="165">
        <f>_xlfn.RANK.EQ(Y4,$Y$4:$Y$31,0)</f>
        <v>11</v>
      </c>
      <c r="AA4" s="166">
        <v>86.535294346990554</v>
      </c>
      <c r="AB4" s="167">
        <f>_xlfn.RANK.EQ(AA4,$AA$4:$AA$31,0)</f>
        <v>17</v>
      </c>
      <c r="AC4" s="40">
        <f t="shared" ref="AC4:AC31" si="9">GEOMEAN(AA4,Y4,W4,U4,S4,Q4)</f>
        <v>72.789896917499519</v>
      </c>
    </row>
    <row r="5" spans="1:29" x14ac:dyDescent="0.2">
      <c r="A5" s="153" t="s">
        <v>15</v>
      </c>
      <c r="B5" s="154">
        <v>59.606545813549026</v>
      </c>
      <c r="C5" s="138">
        <f t="shared" si="1"/>
        <v>57.44439721909162</v>
      </c>
      <c r="D5" s="138">
        <f t="shared" si="2"/>
        <v>59.004626816213772</v>
      </c>
      <c r="E5" s="138">
        <f t="shared" si="3"/>
        <v>60.825574619769654</v>
      </c>
      <c r="F5" s="138">
        <f t="shared" si="4"/>
        <v>63.076177424416258</v>
      </c>
      <c r="G5" s="138">
        <f t="shared" si="5"/>
        <v>59.025563518462498</v>
      </c>
      <c r="H5" s="138">
        <f t="shared" si="6"/>
        <v>57.785558800071605</v>
      </c>
      <c r="I5" s="138">
        <f t="shared" si="7"/>
        <v>59.481141973504634</v>
      </c>
      <c r="J5" s="155">
        <f t="shared" ref="J5:J31" si="10">_xlfn.RANK.EQ(B5,$B$4:$B$31,0)</f>
        <v>19</v>
      </c>
      <c r="K5" s="140">
        <f t="shared" si="8"/>
        <v>2.0367447544130144</v>
      </c>
      <c r="L5" s="140">
        <f t="shared" si="0"/>
        <v>0.47651515729086213</v>
      </c>
      <c r="M5" s="140">
        <f t="shared" si="0"/>
        <v>1.3444326462650196</v>
      </c>
      <c r="N5" s="140">
        <f t="shared" si="0"/>
        <v>3.5950354509116238</v>
      </c>
      <c r="O5" s="140">
        <f t="shared" si="0"/>
        <v>0.45557845504213645</v>
      </c>
      <c r="P5" s="140">
        <f t="shared" si="0"/>
        <v>1.6955831734330289</v>
      </c>
      <c r="Q5" s="156">
        <v>69.006148542674879</v>
      </c>
      <c r="R5" s="157">
        <f t="shared" ref="R5:R31" si="11">_xlfn.RANK.EQ(Q5,$Q$4:$Q$31,0)</f>
        <v>21</v>
      </c>
      <c r="S5" s="158">
        <v>62.25500433896034</v>
      </c>
      <c r="T5" s="159">
        <f t="shared" ref="T5:T31" si="12">_xlfn.RANK.EQ(S5,$S$4:$S$31,0)</f>
        <v>28</v>
      </c>
      <c r="U5" s="160">
        <v>54.949512706045034</v>
      </c>
      <c r="V5" s="161">
        <f t="shared" ref="V5:V31" si="13">_xlfn.RANK.EQ(U5,$U$4:$U$31,0)</f>
        <v>23</v>
      </c>
      <c r="W5" s="162">
        <v>42.653850731516719</v>
      </c>
      <c r="X5" s="163">
        <f t="shared" ref="X5:X31" si="14">_xlfn.RANK.EQ(W5,$W$4:$W$31,0)</f>
        <v>28</v>
      </c>
      <c r="Y5" s="164">
        <v>61.463126318929312</v>
      </c>
      <c r="Z5" s="165">
        <f t="shared" ref="Z5:Z31" si="15">_xlfn.RANK.EQ(Y5,$Y$4:$Y$31,0)</f>
        <v>6</v>
      </c>
      <c r="AA5" s="166">
        <v>77.164780093584</v>
      </c>
      <c r="AB5" s="167">
        <f t="shared" ref="AB5:AB31" si="16">_xlfn.RANK.EQ(AA5,$AA$4:$AA$31,0)</f>
        <v>27</v>
      </c>
      <c r="AC5" s="40">
        <f t="shared" si="9"/>
        <v>60.233253107063909</v>
      </c>
    </row>
    <row r="6" spans="1:29" x14ac:dyDescent="0.2">
      <c r="A6" s="153" t="s">
        <v>16</v>
      </c>
      <c r="B6" s="154">
        <v>56.244456551269252</v>
      </c>
      <c r="C6" s="138">
        <f t="shared" si="1"/>
        <v>53.940768267868265</v>
      </c>
      <c r="D6" s="138">
        <f t="shared" si="2"/>
        <v>53.200282562999256</v>
      </c>
      <c r="E6" s="138">
        <f t="shared" si="3"/>
        <v>55.617268308088065</v>
      </c>
      <c r="F6" s="138">
        <f t="shared" si="4"/>
        <v>56.026000788143691</v>
      </c>
      <c r="G6" s="138">
        <f t="shared" si="5"/>
        <v>66.336366540163709</v>
      </c>
      <c r="H6" s="138">
        <f t="shared" si="6"/>
        <v>53.595658740660774</v>
      </c>
      <c r="I6" s="138">
        <f t="shared" si="7"/>
        <v>56.211087669148789</v>
      </c>
      <c r="J6" s="155">
        <f t="shared" si="10"/>
        <v>23</v>
      </c>
      <c r="K6" s="140">
        <f t="shared" si="8"/>
        <v>2.2703194012805241</v>
      </c>
      <c r="L6" s="140">
        <f t="shared" si="0"/>
        <v>3.0108051061495331</v>
      </c>
      <c r="M6" s="140">
        <f t="shared" si="0"/>
        <v>0.5938193610607243</v>
      </c>
      <c r="N6" s="140">
        <f t="shared" si="0"/>
        <v>0.18508688100509829</v>
      </c>
      <c r="O6" s="140">
        <f t="shared" si="0"/>
        <v>10.12527887101492</v>
      </c>
      <c r="P6" s="140">
        <f t="shared" si="0"/>
        <v>2.615428928488015</v>
      </c>
      <c r="Q6" s="156">
        <v>67.012101695501613</v>
      </c>
      <c r="R6" s="157">
        <f t="shared" si="11"/>
        <v>25</v>
      </c>
      <c r="S6" s="158">
        <v>76.789340585622128</v>
      </c>
      <c r="T6" s="159">
        <f t="shared" si="12"/>
        <v>17</v>
      </c>
      <c r="U6" s="160">
        <v>58.367999877067732</v>
      </c>
      <c r="V6" s="161">
        <f t="shared" si="13"/>
        <v>15</v>
      </c>
      <c r="W6" s="162">
        <v>57.271522490579677</v>
      </c>
      <c r="X6" s="163">
        <f t="shared" si="14"/>
        <v>18</v>
      </c>
      <c r="Y6" s="164">
        <v>27.744337427279</v>
      </c>
      <c r="Z6" s="165">
        <f t="shared" si="15"/>
        <v>26</v>
      </c>
      <c r="AA6" s="166">
        <v>86.308460473886811</v>
      </c>
      <c r="AB6" s="167">
        <f t="shared" si="16"/>
        <v>18</v>
      </c>
      <c r="AC6" s="40">
        <f t="shared" si="9"/>
        <v>58.766871875143785</v>
      </c>
    </row>
    <row r="7" spans="1:29" x14ac:dyDescent="0.2">
      <c r="A7" s="153" t="s">
        <v>17</v>
      </c>
      <c r="B7" s="154">
        <v>77.447242423585891</v>
      </c>
      <c r="C7" s="138">
        <f t="shared" si="1"/>
        <v>76.912717315430143</v>
      </c>
      <c r="D7" s="138">
        <f t="shared" si="2"/>
        <v>75.878126414229214</v>
      </c>
      <c r="E7" s="138">
        <f t="shared" si="3"/>
        <v>79.2469982922577</v>
      </c>
      <c r="F7" s="138">
        <f t="shared" si="4"/>
        <v>76.467644361929402</v>
      </c>
      <c r="G7" s="138">
        <f t="shared" si="5"/>
        <v>80.320729612740834</v>
      </c>
      <c r="H7" s="138">
        <f t="shared" si="6"/>
        <v>76.173985316777419</v>
      </c>
      <c r="I7" s="138">
        <f t="shared" si="7"/>
        <v>77.426804269631333</v>
      </c>
      <c r="J7" s="155">
        <f t="shared" si="10"/>
        <v>2</v>
      </c>
      <c r="K7" s="140">
        <f t="shared" si="8"/>
        <v>0.51408695420118988</v>
      </c>
      <c r="L7" s="140">
        <f t="shared" si="0"/>
        <v>1.5486778554021186</v>
      </c>
      <c r="M7" s="140">
        <f t="shared" si="0"/>
        <v>1.8201940226263673</v>
      </c>
      <c r="N7" s="140">
        <f t="shared" si="0"/>
        <v>0.95915990770193105</v>
      </c>
      <c r="O7" s="140">
        <f t="shared" si="0"/>
        <v>2.8939253431095011</v>
      </c>
      <c r="P7" s="140">
        <f t="shared" si="0"/>
        <v>1.2528189528539144</v>
      </c>
      <c r="Q7" s="156">
        <v>79.657269322081206</v>
      </c>
      <c r="R7" s="157">
        <f t="shared" si="11"/>
        <v>2</v>
      </c>
      <c r="S7" s="158">
        <v>86.819011545886937</v>
      </c>
      <c r="T7" s="159">
        <f t="shared" si="12"/>
        <v>5</v>
      </c>
      <c r="U7" s="160">
        <v>71.303759306100446</v>
      </c>
      <c r="V7" s="161">
        <f t="shared" si="13"/>
        <v>3</v>
      </c>
      <c r="W7" s="162">
        <v>83.093782795238184</v>
      </c>
      <c r="X7" s="163">
        <f t="shared" si="14"/>
        <v>3</v>
      </c>
      <c r="Y7" s="164">
        <v>66.214381560984904</v>
      </c>
      <c r="Z7" s="165">
        <f t="shared" si="15"/>
        <v>5</v>
      </c>
      <c r="AA7" s="166">
        <v>89.671254149084589</v>
      </c>
      <c r="AB7" s="167">
        <f t="shared" si="16"/>
        <v>9</v>
      </c>
      <c r="AC7" s="40">
        <f t="shared" si="9"/>
        <v>79.01104335054093</v>
      </c>
    </row>
    <row r="8" spans="1:29" x14ac:dyDescent="0.2">
      <c r="A8" s="153" t="s">
        <v>18</v>
      </c>
      <c r="B8" s="154">
        <v>67.466058062105844</v>
      </c>
      <c r="C8" s="138">
        <f t="shared" si="1"/>
        <v>66.283526900160965</v>
      </c>
      <c r="D8" s="138">
        <f t="shared" si="2"/>
        <v>64.664329662895852</v>
      </c>
      <c r="E8" s="138">
        <f t="shared" si="3"/>
        <v>71.674956886733327</v>
      </c>
      <c r="F8" s="138">
        <f t="shared" si="4"/>
        <v>67.774574500527137</v>
      </c>
      <c r="G8" s="138">
        <f t="shared" si="5"/>
        <v>69.335872163451</v>
      </c>
      <c r="H8" s="138">
        <f t="shared" si="6"/>
        <v>65.170250461576842</v>
      </c>
      <c r="I8" s="138">
        <f t="shared" si="7"/>
        <v>67.354013758206094</v>
      </c>
      <c r="J8" s="155">
        <f t="shared" si="10"/>
        <v>12</v>
      </c>
      <c r="K8" s="140">
        <f t="shared" si="8"/>
        <v>1.070486858045129</v>
      </c>
      <c r="L8" s="140">
        <f t="shared" si="0"/>
        <v>2.6896840953102412</v>
      </c>
      <c r="M8" s="140">
        <f t="shared" si="0"/>
        <v>4.3209431285272331</v>
      </c>
      <c r="N8" s="140">
        <f t="shared" si="0"/>
        <v>0.42056074232104379</v>
      </c>
      <c r="O8" s="140">
        <f t="shared" si="0"/>
        <v>1.9818584052449069</v>
      </c>
      <c r="P8" s="140">
        <f t="shared" si="0"/>
        <v>2.1837632966292517</v>
      </c>
      <c r="Q8" s="156">
        <v>72.115063464952073</v>
      </c>
      <c r="R8" s="157">
        <f t="shared" si="11"/>
        <v>18</v>
      </c>
      <c r="S8" s="158">
        <v>84.850835445866039</v>
      </c>
      <c r="T8" s="159">
        <f t="shared" si="12"/>
        <v>10</v>
      </c>
      <c r="U8" s="160">
        <v>54.028408120253658</v>
      </c>
      <c r="V8" s="161">
        <f t="shared" si="13"/>
        <v>25</v>
      </c>
      <c r="W8" s="162">
        <v>65.01965743594026</v>
      </c>
      <c r="X8" s="163">
        <f t="shared" si="14"/>
        <v>13</v>
      </c>
      <c r="Y8" s="164">
        <v>59.521125200204658</v>
      </c>
      <c r="Z8" s="165">
        <f t="shared" si="15"/>
        <v>8</v>
      </c>
      <c r="AA8" s="166">
        <v>90.612956824544327</v>
      </c>
      <c r="AB8" s="167">
        <f t="shared" si="16"/>
        <v>6</v>
      </c>
      <c r="AC8" s="40">
        <f t="shared" si="9"/>
        <v>69.828878348056946</v>
      </c>
    </row>
    <row r="9" spans="1:29" x14ac:dyDescent="0.2">
      <c r="A9" s="153" t="s">
        <v>19</v>
      </c>
      <c r="B9" s="154">
        <v>60.666913099007083</v>
      </c>
      <c r="C9" s="138">
        <f t="shared" si="1"/>
        <v>58.268030705650133</v>
      </c>
      <c r="D9" s="138">
        <f t="shared" si="2"/>
        <v>59.168415704621211</v>
      </c>
      <c r="E9" s="138">
        <f t="shared" si="3"/>
        <v>61.965284996005103</v>
      </c>
      <c r="F9" s="138">
        <f t="shared" si="4"/>
        <v>58.496188157451812</v>
      </c>
      <c r="G9" s="138">
        <f t="shared" si="5"/>
        <v>68.549061556243231</v>
      </c>
      <c r="H9" s="138">
        <f t="shared" si="6"/>
        <v>58.711755867326545</v>
      </c>
      <c r="I9" s="138">
        <f t="shared" si="7"/>
        <v>60.679865214375944</v>
      </c>
      <c r="J9" s="155">
        <f t="shared" si="10"/>
        <v>18</v>
      </c>
      <c r="K9" s="140">
        <f t="shared" si="8"/>
        <v>2.4118345087258106</v>
      </c>
      <c r="L9" s="140">
        <f t="shared" si="0"/>
        <v>1.5114495097547334</v>
      </c>
      <c r="M9" s="140">
        <f t="shared" si="0"/>
        <v>1.2854197816291588</v>
      </c>
      <c r="N9" s="140">
        <f t="shared" si="0"/>
        <v>2.1836770569241324</v>
      </c>
      <c r="O9" s="140">
        <f t="shared" si="0"/>
        <v>7.869196341867287</v>
      </c>
      <c r="P9" s="140">
        <f t="shared" si="0"/>
        <v>1.9681093470493991</v>
      </c>
      <c r="Q9" s="156">
        <v>72.133500627479151</v>
      </c>
      <c r="R9" s="157">
        <f t="shared" si="11"/>
        <v>17</v>
      </c>
      <c r="S9" s="158">
        <v>70.003709190408259</v>
      </c>
      <c r="T9" s="159">
        <f t="shared" si="12"/>
        <v>24</v>
      </c>
      <c r="U9" s="160">
        <v>56.333578787222407</v>
      </c>
      <c r="V9" s="161">
        <f t="shared" si="13"/>
        <v>18</v>
      </c>
      <c r="W9" s="162">
        <v>74.686339044090673</v>
      </c>
      <c r="X9" s="163">
        <f t="shared" si="14"/>
        <v>5</v>
      </c>
      <c r="Y9" s="164">
        <v>36.081198479647242</v>
      </c>
      <c r="Z9" s="165">
        <f t="shared" si="15"/>
        <v>20</v>
      </c>
      <c r="AA9" s="166">
        <v>81.643282031098465</v>
      </c>
      <c r="AB9" s="167">
        <f t="shared" si="16"/>
        <v>24</v>
      </c>
      <c r="AC9" s="40">
        <f t="shared" si="9"/>
        <v>63.010268574999927</v>
      </c>
    </row>
    <row r="10" spans="1:29" x14ac:dyDescent="0.2">
      <c r="A10" s="153" t="s">
        <v>20</v>
      </c>
      <c r="B10" s="154">
        <v>72.231581844116178</v>
      </c>
      <c r="C10" s="138">
        <f t="shared" si="1"/>
        <v>71.348079857273376</v>
      </c>
      <c r="D10" s="138">
        <f t="shared" si="2"/>
        <v>69.924371234964013</v>
      </c>
      <c r="E10" s="138">
        <f t="shared" si="3"/>
        <v>73.627389415934971</v>
      </c>
      <c r="F10" s="138">
        <f t="shared" si="4"/>
        <v>71.849020652064041</v>
      </c>
      <c r="G10" s="138">
        <f t="shared" si="5"/>
        <v>76.672866848814863</v>
      </c>
      <c r="H10" s="138">
        <f t="shared" si="6"/>
        <v>70.328392254313115</v>
      </c>
      <c r="I10" s="138">
        <f t="shared" si="7"/>
        <v>72.1904849627158</v>
      </c>
      <c r="J10" s="155">
        <f t="shared" si="10"/>
        <v>7</v>
      </c>
      <c r="K10" s="140">
        <f t="shared" si="8"/>
        <v>0.84240510544242397</v>
      </c>
      <c r="L10" s="140">
        <f t="shared" si="0"/>
        <v>2.2661137277517867</v>
      </c>
      <c r="M10" s="140">
        <f t="shared" si="0"/>
        <v>1.4369044532191708</v>
      </c>
      <c r="N10" s="140">
        <f t="shared" si="0"/>
        <v>0.34146431065175875</v>
      </c>
      <c r="O10" s="140">
        <f t="shared" si="0"/>
        <v>4.4823818860990627</v>
      </c>
      <c r="P10" s="140">
        <f t="shared" si="0"/>
        <v>1.8620927084026846</v>
      </c>
      <c r="Q10" s="156">
        <v>75.894819031254158</v>
      </c>
      <c r="R10" s="157">
        <f t="shared" si="11"/>
        <v>6</v>
      </c>
      <c r="S10" s="158">
        <v>86.491049388961471</v>
      </c>
      <c r="T10" s="159">
        <f t="shared" si="12"/>
        <v>8</v>
      </c>
      <c r="U10" s="160">
        <v>67.318254109003689</v>
      </c>
      <c r="V10" s="161">
        <f t="shared" si="13"/>
        <v>8</v>
      </c>
      <c r="W10" s="162">
        <v>74.156330219842246</v>
      </c>
      <c r="X10" s="163">
        <f t="shared" si="14"/>
        <v>6</v>
      </c>
      <c r="Y10" s="164">
        <v>55.840374087397173</v>
      </c>
      <c r="Z10" s="165">
        <f t="shared" si="15"/>
        <v>10</v>
      </c>
      <c r="AA10" s="166">
        <v>91.332088645175205</v>
      </c>
      <c r="AB10" s="167">
        <f t="shared" si="16"/>
        <v>5</v>
      </c>
      <c r="AC10" s="40">
        <f t="shared" si="9"/>
        <v>74.217447354245238</v>
      </c>
    </row>
    <row r="11" spans="1:29" x14ac:dyDescent="0.2">
      <c r="A11" s="153" t="s">
        <v>21</v>
      </c>
      <c r="B11" s="154">
        <v>52.235349433313132</v>
      </c>
      <c r="C11" s="138">
        <f t="shared" si="1"/>
        <v>49.636696830899538</v>
      </c>
      <c r="D11" s="138">
        <f t="shared" si="2"/>
        <v>49.2145404553738</v>
      </c>
      <c r="E11" s="138">
        <f t="shared" si="3"/>
        <v>51.429606351376435</v>
      </c>
      <c r="F11" s="138">
        <f t="shared" si="4"/>
        <v>53.592380060341334</v>
      </c>
      <c r="G11" s="138">
        <f t="shared" si="5"/>
        <v>60.871944328211733</v>
      </c>
      <c r="H11" s="138">
        <f t="shared" si="6"/>
        <v>49.472556815403166</v>
      </c>
      <c r="I11" s="138">
        <f t="shared" si="7"/>
        <v>52.15955676861212</v>
      </c>
      <c r="J11" s="155">
        <f t="shared" si="10"/>
        <v>28</v>
      </c>
      <c r="K11" s="140">
        <f t="shared" si="8"/>
        <v>2.5228599377125818</v>
      </c>
      <c r="L11" s="140">
        <f t="shared" si="0"/>
        <v>2.9450163132383196</v>
      </c>
      <c r="M11" s="140">
        <f t="shared" si="0"/>
        <v>0.72995041723568477</v>
      </c>
      <c r="N11" s="140">
        <f t="shared" si="0"/>
        <v>1.4328232917292141</v>
      </c>
      <c r="O11" s="140">
        <f t="shared" si="0"/>
        <v>8.7123875595996125</v>
      </c>
      <c r="P11" s="140">
        <f t="shared" si="0"/>
        <v>2.6869999532089537</v>
      </c>
      <c r="Q11" s="156">
        <v>64.435325659876511</v>
      </c>
      <c r="R11" s="157">
        <f t="shared" si="11"/>
        <v>27</v>
      </c>
      <c r="S11" s="158">
        <v>72.50419828453235</v>
      </c>
      <c r="T11" s="159">
        <f t="shared" si="12"/>
        <v>22</v>
      </c>
      <c r="U11" s="160">
        <v>54.83205564943988</v>
      </c>
      <c r="V11" s="161">
        <f t="shared" si="13"/>
        <v>24</v>
      </c>
      <c r="W11" s="162">
        <v>44.734442431916037</v>
      </c>
      <c r="X11" s="163">
        <f t="shared" si="14"/>
        <v>27</v>
      </c>
      <c r="Y11" s="164">
        <v>26.998974619470697</v>
      </c>
      <c r="Z11" s="165">
        <f t="shared" si="15"/>
        <v>27</v>
      </c>
      <c r="AA11" s="166">
        <v>83.957542774435836</v>
      </c>
      <c r="AB11" s="167">
        <f t="shared" si="16"/>
        <v>21</v>
      </c>
      <c r="AC11" s="40">
        <f t="shared" si="9"/>
        <v>54.420407340016432</v>
      </c>
    </row>
    <row r="12" spans="1:29" x14ac:dyDescent="0.2">
      <c r="A12" s="153" t="s">
        <v>22</v>
      </c>
      <c r="B12" s="154">
        <v>71.96276733706749</v>
      </c>
      <c r="C12" s="138">
        <f t="shared" si="1"/>
        <v>71.612433943847051</v>
      </c>
      <c r="D12" s="138">
        <f t="shared" si="2"/>
        <v>70.915394676536934</v>
      </c>
      <c r="E12" s="138">
        <f t="shared" si="3"/>
        <v>73.160950493950381</v>
      </c>
      <c r="F12" s="138">
        <f t="shared" si="4"/>
        <v>73.401034487614751</v>
      </c>
      <c r="G12" s="138">
        <f t="shared" si="5"/>
        <v>72.491734603483081</v>
      </c>
      <c r="H12" s="138">
        <f t="shared" si="6"/>
        <v>70.119312114956912</v>
      </c>
      <c r="I12" s="138">
        <f t="shared" si="7"/>
        <v>71.903242469570799</v>
      </c>
      <c r="J12" s="155">
        <f t="shared" si="10"/>
        <v>8</v>
      </c>
      <c r="K12" s="140">
        <f t="shared" si="8"/>
        <v>0.29080852572374738</v>
      </c>
      <c r="L12" s="140">
        <f t="shared" si="0"/>
        <v>0.98784779303386472</v>
      </c>
      <c r="M12" s="140">
        <f t="shared" si="0"/>
        <v>1.257708024379582</v>
      </c>
      <c r="N12" s="140">
        <f t="shared" si="0"/>
        <v>1.4977920180439526</v>
      </c>
      <c r="O12" s="140">
        <f t="shared" si="0"/>
        <v>0.58849213391228261</v>
      </c>
      <c r="P12" s="140">
        <f t="shared" si="0"/>
        <v>1.7839303546138865</v>
      </c>
      <c r="Q12" s="156">
        <v>73.156312499013552</v>
      </c>
      <c r="R12" s="157">
        <f t="shared" si="11"/>
        <v>13</v>
      </c>
      <c r="S12" s="158">
        <v>77.766675067962098</v>
      </c>
      <c r="T12" s="159">
        <f t="shared" si="12"/>
        <v>16</v>
      </c>
      <c r="U12" s="160">
        <v>67.615792079688219</v>
      </c>
      <c r="V12" s="161">
        <f t="shared" si="13"/>
        <v>6</v>
      </c>
      <c r="W12" s="162">
        <v>63.975076080534087</v>
      </c>
      <c r="X12" s="163">
        <f t="shared" si="14"/>
        <v>15</v>
      </c>
      <c r="Y12" s="164">
        <v>69.447533502760081</v>
      </c>
      <c r="Z12" s="165">
        <f t="shared" si="15"/>
        <v>4</v>
      </c>
      <c r="AA12" s="166">
        <v>90.145889952988696</v>
      </c>
      <c r="AB12" s="167">
        <f t="shared" si="16"/>
        <v>7</v>
      </c>
      <c r="AC12" s="40">
        <f t="shared" si="9"/>
        <v>73.217996486455718</v>
      </c>
    </row>
    <row r="13" spans="1:29" x14ac:dyDescent="0.2">
      <c r="A13" s="153" t="s">
        <v>23</v>
      </c>
      <c r="B13" s="154">
        <v>75.122389722069727</v>
      </c>
      <c r="C13" s="138">
        <f t="shared" si="1"/>
        <v>75.549044459436885</v>
      </c>
      <c r="D13" s="138">
        <f t="shared" si="2"/>
        <v>73.096329126599088</v>
      </c>
      <c r="E13" s="138">
        <f t="shared" si="3"/>
        <v>77.695048388066382</v>
      </c>
      <c r="F13" s="138">
        <f t="shared" si="4"/>
        <v>76.475350658400203</v>
      </c>
      <c r="G13" s="138">
        <f t="shared" si="5"/>
        <v>73.940669568116604</v>
      </c>
      <c r="H13" s="138">
        <f t="shared" si="6"/>
        <v>73.768387500972267</v>
      </c>
      <c r="I13" s="138">
        <f t="shared" si="7"/>
        <v>75.02588249879733</v>
      </c>
      <c r="J13" s="155">
        <f t="shared" si="10"/>
        <v>3</v>
      </c>
      <c r="K13" s="140">
        <f t="shared" si="8"/>
        <v>0.52316196063955545</v>
      </c>
      <c r="L13" s="140">
        <f t="shared" si="0"/>
        <v>1.9295533721982423</v>
      </c>
      <c r="M13" s="140">
        <f t="shared" si="0"/>
        <v>2.6691658892690526</v>
      </c>
      <c r="N13" s="140">
        <f t="shared" si="0"/>
        <v>1.4494681596028727</v>
      </c>
      <c r="O13" s="140">
        <f t="shared" si="0"/>
        <v>1.0852129306807257</v>
      </c>
      <c r="P13" s="140">
        <f t="shared" si="0"/>
        <v>1.2574949978250629</v>
      </c>
      <c r="Q13" s="156">
        <v>72.835899022752599</v>
      </c>
      <c r="R13" s="157">
        <f t="shared" si="11"/>
        <v>16</v>
      </c>
      <c r="S13" s="158">
        <v>86.962603893203251</v>
      </c>
      <c r="T13" s="159">
        <f t="shared" si="12"/>
        <v>4</v>
      </c>
      <c r="U13" s="160">
        <v>66.280108385335311</v>
      </c>
      <c r="V13" s="161">
        <f t="shared" si="13"/>
        <v>10</v>
      </c>
      <c r="W13" s="162">
        <v>67.316115563149737</v>
      </c>
      <c r="X13" s="163">
        <f t="shared" si="14"/>
        <v>10</v>
      </c>
      <c r="Y13" s="164">
        <v>79.833880538024474</v>
      </c>
      <c r="Z13" s="165">
        <f t="shared" si="15"/>
        <v>2</v>
      </c>
      <c r="AA13" s="166">
        <v>87.353138329330804</v>
      </c>
      <c r="AB13" s="167">
        <f t="shared" si="16"/>
        <v>14</v>
      </c>
      <c r="AC13" s="40">
        <f t="shared" si="9"/>
        <v>76.285325733752572</v>
      </c>
    </row>
    <row r="14" spans="1:29" x14ac:dyDescent="0.2">
      <c r="A14" s="153" t="s">
        <v>24</v>
      </c>
      <c r="B14" s="154">
        <v>57.915688376201523</v>
      </c>
      <c r="C14" s="138">
        <f t="shared" si="1"/>
        <v>55.295603671666456</v>
      </c>
      <c r="D14" s="138">
        <f t="shared" si="2"/>
        <v>55.53740824451279</v>
      </c>
      <c r="E14" s="138">
        <f t="shared" si="3"/>
        <v>59.699426022945566</v>
      </c>
      <c r="F14" s="138">
        <f t="shared" si="4"/>
        <v>59.100388197367906</v>
      </c>
      <c r="G14" s="138">
        <f t="shared" si="5"/>
        <v>62.515672287112828</v>
      </c>
      <c r="H14" s="138">
        <f t="shared" si="6"/>
        <v>55.4827784093291</v>
      </c>
      <c r="I14" s="138">
        <f t="shared" si="7"/>
        <v>57.811709434161514</v>
      </c>
      <c r="J14" s="155">
        <f t="shared" si="10"/>
        <v>20</v>
      </c>
      <c r="K14" s="140">
        <f t="shared" si="8"/>
        <v>2.5161057624950587</v>
      </c>
      <c r="L14" s="140">
        <f t="shared" si="0"/>
        <v>2.2743011896487246</v>
      </c>
      <c r="M14" s="140">
        <f t="shared" si="0"/>
        <v>1.8877165887840519</v>
      </c>
      <c r="N14" s="140">
        <f t="shared" si="0"/>
        <v>1.2886787632063914</v>
      </c>
      <c r="O14" s="140">
        <f t="shared" si="0"/>
        <v>4.7039628529513138</v>
      </c>
      <c r="P14" s="140">
        <f t="shared" si="0"/>
        <v>2.3289310248324142</v>
      </c>
      <c r="Q14" s="156">
        <v>69.88793722283441</v>
      </c>
      <c r="R14" s="157">
        <f t="shared" si="11"/>
        <v>20</v>
      </c>
      <c r="S14" s="158">
        <v>72.574985646598478</v>
      </c>
      <c r="T14" s="159">
        <f t="shared" si="12"/>
        <v>21</v>
      </c>
      <c r="U14" s="160">
        <v>51.587124100224912</v>
      </c>
      <c r="V14" s="161">
        <f t="shared" si="13"/>
        <v>27</v>
      </c>
      <c r="W14" s="162">
        <v>51.022317951446816</v>
      </c>
      <c r="X14" s="163">
        <f t="shared" si="14"/>
        <v>22</v>
      </c>
      <c r="Y14" s="164">
        <v>41.417429762168922</v>
      </c>
      <c r="Z14" s="165">
        <f t="shared" si="15"/>
        <v>18</v>
      </c>
      <c r="AA14" s="166">
        <v>83.701704547287022</v>
      </c>
      <c r="AB14" s="167">
        <f t="shared" si="16"/>
        <v>22</v>
      </c>
      <c r="AC14" s="40">
        <f t="shared" si="9"/>
        <v>59.919478047566216</v>
      </c>
    </row>
    <row r="15" spans="1:29" x14ac:dyDescent="0.2">
      <c r="A15" s="153" t="s">
        <v>25</v>
      </c>
      <c r="B15" s="154">
        <v>63.514332602379824</v>
      </c>
      <c r="C15" s="138">
        <f t="shared" si="1"/>
        <v>63.499902716929391</v>
      </c>
      <c r="D15" s="138">
        <f t="shared" si="2"/>
        <v>61.064206237284431</v>
      </c>
      <c r="E15" s="138">
        <f t="shared" si="3"/>
        <v>63.91939602498325</v>
      </c>
      <c r="F15" s="138">
        <f t="shared" si="4"/>
        <v>64.23597725512613</v>
      </c>
      <c r="G15" s="138">
        <f t="shared" si="5"/>
        <v>67.497537622093645</v>
      </c>
      <c r="H15" s="138">
        <f t="shared" si="6"/>
        <v>61.178130064811633</v>
      </c>
      <c r="I15" s="138">
        <f t="shared" si="7"/>
        <v>63.469627609260023</v>
      </c>
      <c r="J15" s="155">
        <f t="shared" si="10"/>
        <v>14</v>
      </c>
      <c r="K15" s="140">
        <f t="shared" si="8"/>
        <v>3.027510766936814E-2</v>
      </c>
      <c r="L15" s="140">
        <f t="shared" si="0"/>
        <v>2.4054213719755921</v>
      </c>
      <c r="M15" s="140">
        <f t="shared" si="0"/>
        <v>0.44976841572322712</v>
      </c>
      <c r="N15" s="140">
        <f t="shared" si="0"/>
        <v>0.76634964586610721</v>
      </c>
      <c r="O15" s="140">
        <f t="shared" si="0"/>
        <v>4.0279100128336225</v>
      </c>
      <c r="P15" s="140">
        <f t="shared" si="0"/>
        <v>2.29149754444839</v>
      </c>
      <c r="Q15" s="156">
        <v>63.340721898052003</v>
      </c>
      <c r="R15" s="157">
        <f t="shared" si="11"/>
        <v>28</v>
      </c>
      <c r="S15" s="158">
        <v>79.003853785073929</v>
      </c>
      <c r="T15" s="159">
        <f t="shared" si="12"/>
        <v>15</v>
      </c>
      <c r="U15" s="160">
        <v>61.900343723781901</v>
      </c>
      <c r="V15" s="161">
        <f t="shared" si="13"/>
        <v>12</v>
      </c>
      <c r="W15" s="162">
        <v>59.296505419098153</v>
      </c>
      <c r="X15" s="163">
        <f t="shared" si="14"/>
        <v>17</v>
      </c>
      <c r="Y15" s="164">
        <v>48.825413810465342</v>
      </c>
      <c r="Z15" s="165">
        <f t="shared" si="15"/>
        <v>15</v>
      </c>
      <c r="AA15" s="166">
        <v>88.367733481305606</v>
      </c>
      <c r="AB15" s="167">
        <f t="shared" si="16"/>
        <v>12</v>
      </c>
      <c r="AC15" s="40">
        <f t="shared" si="9"/>
        <v>65.538854889926725</v>
      </c>
    </row>
    <row r="16" spans="1:29" x14ac:dyDescent="0.2">
      <c r="A16" s="153" t="s">
        <v>26</v>
      </c>
      <c r="B16" s="154">
        <v>56.894458189167722</v>
      </c>
      <c r="C16" s="138">
        <f t="shared" si="1"/>
        <v>53.939776887224106</v>
      </c>
      <c r="D16" s="138">
        <f t="shared" si="2"/>
        <v>53.275111897737013</v>
      </c>
      <c r="E16" s="138">
        <f t="shared" si="3"/>
        <v>56.95697221954255</v>
      </c>
      <c r="F16" s="138">
        <f t="shared" si="4"/>
        <v>57.83662788632337</v>
      </c>
      <c r="G16" s="138">
        <f t="shared" si="5"/>
        <v>66.078591764654334</v>
      </c>
      <c r="H16" s="138">
        <f t="shared" si="6"/>
        <v>54.105540886400263</v>
      </c>
      <c r="I16" s="138">
        <f t="shared" si="7"/>
        <v>56.800427442506063</v>
      </c>
      <c r="J16" s="155">
        <f t="shared" si="10"/>
        <v>21</v>
      </c>
      <c r="K16" s="140">
        <f t="shared" si="8"/>
        <v>2.860650555281957</v>
      </c>
      <c r="L16" s="140">
        <f t="shared" si="0"/>
        <v>3.5253155447690503</v>
      </c>
      <c r="M16" s="140">
        <f t="shared" si="0"/>
        <v>0.15654477703648695</v>
      </c>
      <c r="N16" s="140">
        <f t="shared" si="0"/>
        <v>1.0362004438173074</v>
      </c>
      <c r="O16" s="140">
        <f t="shared" si="0"/>
        <v>9.278164322148271</v>
      </c>
      <c r="P16" s="140">
        <f t="shared" si="0"/>
        <v>2.6948865561058</v>
      </c>
      <c r="Q16" s="156">
        <v>70.799036395063894</v>
      </c>
      <c r="R16" s="157">
        <f t="shared" si="11"/>
        <v>19</v>
      </c>
      <c r="S16" s="158">
        <v>81.66561927418104</v>
      </c>
      <c r="T16" s="159">
        <f t="shared" si="12"/>
        <v>13</v>
      </c>
      <c r="U16" s="160">
        <v>56.248863940144787</v>
      </c>
      <c r="V16" s="161">
        <f t="shared" si="13"/>
        <v>19</v>
      </c>
      <c r="W16" s="162">
        <v>51.269674986772444</v>
      </c>
      <c r="X16" s="163">
        <f t="shared" si="14"/>
        <v>21</v>
      </c>
      <c r="Y16" s="164">
        <v>29.800463286044742</v>
      </c>
      <c r="Z16" s="165">
        <f t="shared" si="15"/>
        <v>24</v>
      </c>
      <c r="AA16" s="166">
        <v>87.971166853833424</v>
      </c>
      <c r="AB16" s="167">
        <f t="shared" si="16"/>
        <v>13</v>
      </c>
      <c r="AC16" s="40">
        <f t="shared" si="9"/>
        <v>59.351821110540016</v>
      </c>
    </row>
    <row r="17" spans="1:29" x14ac:dyDescent="0.2">
      <c r="A17" s="153" t="s">
        <v>27</v>
      </c>
      <c r="B17" s="154">
        <v>60.816337493188151</v>
      </c>
      <c r="C17" s="138">
        <f t="shared" si="1"/>
        <v>58.01068604246872</v>
      </c>
      <c r="D17" s="138">
        <f t="shared" si="2"/>
        <v>60.008228924866252</v>
      </c>
      <c r="E17" s="138">
        <f t="shared" si="3"/>
        <v>64.462043836920685</v>
      </c>
      <c r="F17" s="138">
        <f t="shared" si="4"/>
        <v>59.915080555947299</v>
      </c>
      <c r="G17" s="138">
        <f t="shared" si="5"/>
        <v>63.797210500525075</v>
      </c>
      <c r="H17" s="138">
        <f t="shared" si="6"/>
        <v>59.066422338262505</v>
      </c>
      <c r="I17" s="138">
        <f t="shared" si="7"/>
        <v>60.762538282926272</v>
      </c>
      <c r="J17" s="155">
        <f t="shared" si="10"/>
        <v>17</v>
      </c>
      <c r="K17" s="140">
        <f t="shared" si="8"/>
        <v>2.7518522404575521</v>
      </c>
      <c r="L17" s="140">
        <f t="shared" si="0"/>
        <v>0.75430935806001997</v>
      </c>
      <c r="M17" s="140">
        <f t="shared" si="0"/>
        <v>3.6995055539944133</v>
      </c>
      <c r="N17" s="140">
        <f t="shared" si="0"/>
        <v>0.84745772697897337</v>
      </c>
      <c r="O17" s="140">
        <f t="shared" si="0"/>
        <v>3.0346722175988035</v>
      </c>
      <c r="P17" s="140">
        <f t="shared" si="0"/>
        <v>1.6961159446637666</v>
      </c>
      <c r="Q17" s="156">
        <v>74.036239191832934</v>
      </c>
      <c r="R17" s="157">
        <f t="shared" si="11"/>
        <v>12</v>
      </c>
      <c r="S17" s="158">
        <v>65.219600214896147</v>
      </c>
      <c r="T17" s="159">
        <f t="shared" si="12"/>
        <v>26</v>
      </c>
      <c r="U17" s="160">
        <v>49.275450207581592</v>
      </c>
      <c r="V17" s="161">
        <f t="shared" si="13"/>
        <v>28</v>
      </c>
      <c r="W17" s="162">
        <v>65.796261074693405</v>
      </c>
      <c r="X17" s="163">
        <f t="shared" si="14"/>
        <v>11</v>
      </c>
      <c r="Y17" s="164">
        <v>49.363146710804294</v>
      </c>
      <c r="Z17" s="165">
        <f t="shared" si="15"/>
        <v>14</v>
      </c>
      <c r="AA17" s="166">
        <v>78.39585115802582</v>
      </c>
      <c r="AB17" s="167">
        <f t="shared" si="16"/>
        <v>26</v>
      </c>
      <c r="AC17" s="40">
        <f t="shared" si="9"/>
        <v>62.669808709313386</v>
      </c>
    </row>
    <row r="18" spans="1:29" x14ac:dyDescent="0.2">
      <c r="A18" s="153" t="s">
        <v>28</v>
      </c>
      <c r="B18" s="154">
        <v>56.340093451106704</v>
      </c>
      <c r="C18" s="138">
        <f t="shared" si="1"/>
        <v>52.759679891290872</v>
      </c>
      <c r="D18" s="138">
        <f t="shared" si="2"/>
        <v>54.694986554864499</v>
      </c>
      <c r="E18" s="138">
        <f t="shared" si="3"/>
        <v>56.305787305080905</v>
      </c>
      <c r="F18" s="138">
        <f t="shared" si="4"/>
        <v>57.343256543758258</v>
      </c>
      <c r="G18" s="138">
        <f t="shared" si="5"/>
        <v>63.279300502431688</v>
      </c>
      <c r="H18" s="138">
        <f t="shared" si="6"/>
        <v>54.111391466029445</v>
      </c>
      <c r="I18" s="138">
        <f t="shared" si="7"/>
        <v>56.271521419433611</v>
      </c>
      <c r="J18" s="155">
        <f t="shared" si="10"/>
        <v>22</v>
      </c>
      <c r="K18" s="140">
        <f t="shared" si="8"/>
        <v>3.5118415281427389</v>
      </c>
      <c r="L18" s="140">
        <f t="shared" si="0"/>
        <v>1.576534864569112</v>
      </c>
      <c r="M18" s="140">
        <f t="shared" si="0"/>
        <v>3.4265885647293715E-2</v>
      </c>
      <c r="N18" s="140">
        <f>ABS($I18-F18)</f>
        <v>1.0717351243246469</v>
      </c>
      <c r="O18" s="140">
        <f t="shared" si="0"/>
        <v>7.0077790829980771</v>
      </c>
      <c r="P18" s="140">
        <f t="shared" si="0"/>
        <v>2.1601299534041658</v>
      </c>
      <c r="Q18" s="156">
        <v>74.062701492779226</v>
      </c>
      <c r="R18" s="157">
        <f t="shared" si="11"/>
        <v>11</v>
      </c>
      <c r="S18" s="158">
        <v>66.103091307248718</v>
      </c>
      <c r="T18" s="159">
        <f t="shared" si="12"/>
        <v>25</v>
      </c>
      <c r="U18" s="160">
        <v>56.150201223945778</v>
      </c>
      <c r="V18" s="161">
        <f t="shared" si="13"/>
        <v>20</v>
      </c>
      <c r="W18" s="162">
        <v>50.565896950928824</v>
      </c>
      <c r="X18" s="163">
        <f t="shared" si="14"/>
        <v>23</v>
      </c>
      <c r="Y18" s="164">
        <v>34.117928694683663</v>
      </c>
      <c r="Z18" s="165">
        <f t="shared" si="15"/>
        <v>21</v>
      </c>
      <c r="AA18" s="166">
        <v>80.036530984906122</v>
      </c>
      <c r="AB18" s="167">
        <f t="shared" si="16"/>
        <v>25</v>
      </c>
      <c r="AC18" s="40">
        <f t="shared" si="9"/>
        <v>57.971812319053051</v>
      </c>
    </row>
    <row r="19" spans="1:29" x14ac:dyDescent="0.2">
      <c r="A19" s="153" t="s">
        <v>29</v>
      </c>
      <c r="B19" s="154">
        <v>70.30432897529441</v>
      </c>
      <c r="C19" s="138">
        <f t="shared" si="1"/>
        <v>69.15086375517204</v>
      </c>
      <c r="D19" s="138">
        <f t="shared" si="2"/>
        <v>67.252374031018036</v>
      </c>
      <c r="E19" s="138">
        <f t="shared" si="3"/>
        <v>70.318377022554529</v>
      </c>
      <c r="F19" s="138">
        <f t="shared" si="4"/>
        <v>70.45275662057864</v>
      </c>
      <c r="G19" s="138">
        <f t="shared" si="5"/>
        <v>76.680909585438272</v>
      </c>
      <c r="H19" s="138">
        <f t="shared" si="6"/>
        <v>68.391462388647398</v>
      </c>
      <c r="I19" s="138">
        <f t="shared" si="7"/>
        <v>70.252628970281094</v>
      </c>
      <c r="J19" s="155">
        <f t="shared" si="10"/>
        <v>10</v>
      </c>
      <c r="K19" s="140">
        <f t="shared" si="8"/>
        <v>1.1017652151090545</v>
      </c>
      <c r="L19" s="140">
        <f t="shared" si="8"/>
        <v>3.0002549392630584</v>
      </c>
      <c r="M19" s="140">
        <f t="shared" si="8"/>
        <v>6.574805227343461E-2</v>
      </c>
      <c r="N19" s="140">
        <f t="shared" si="8"/>
        <v>0.20012765029754576</v>
      </c>
      <c r="O19" s="140">
        <f t="shared" si="8"/>
        <v>6.4282806151571776</v>
      </c>
      <c r="P19" s="140">
        <f t="shared" si="8"/>
        <v>1.8611665816336966</v>
      </c>
      <c r="Q19" s="156">
        <v>75.150009395430871</v>
      </c>
      <c r="R19" s="157">
        <f t="shared" si="11"/>
        <v>9</v>
      </c>
      <c r="S19" s="158">
        <v>89.965091876754556</v>
      </c>
      <c r="T19" s="159">
        <f t="shared" si="12"/>
        <v>1</v>
      </c>
      <c r="U19" s="160">
        <v>70.020017201240506</v>
      </c>
      <c r="V19" s="161">
        <f t="shared" si="13"/>
        <v>5</v>
      </c>
      <c r="W19" s="162">
        <v>69.129262941273993</v>
      </c>
      <c r="X19" s="163">
        <f t="shared" si="14"/>
        <v>9</v>
      </c>
      <c r="Y19" s="164">
        <v>48.36791736396723</v>
      </c>
      <c r="Z19" s="165">
        <f t="shared" si="15"/>
        <v>16</v>
      </c>
      <c r="AA19" s="166">
        <v>89.455860437119</v>
      </c>
      <c r="AB19" s="167">
        <f t="shared" si="16"/>
        <v>10</v>
      </c>
      <c r="AC19" s="40">
        <f t="shared" si="9"/>
        <v>72.195295550165142</v>
      </c>
    </row>
    <row r="20" spans="1:29" x14ac:dyDescent="0.2">
      <c r="A20" s="153" t="s">
        <v>30</v>
      </c>
      <c r="B20" s="154">
        <v>52.95004760945551</v>
      </c>
      <c r="C20" s="138">
        <f t="shared" si="1"/>
        <v>49.906058312075132</v>
      </c>
      <c r="D20" s="138">
        <f t="shared" si="2"/>
        <v>50.132386350138155</v>
      </c>
      <c r="E20" s="138">
        <f t="shared" si="3"/>
        <v>51.719701794160706</v>
      </c>
      <c r="F20" s="138">
        <f t="shared" si="4"/>
        <v>52.682915338095896</v>
      </c>
      <c r="G20" s="138">
        <f t="shared" si="5"/>
        <v>64.912026979158284</v>
      </c>
      <c r="H20" s="138">
        <f t="shared" si="6"/>
        <v>50.086009287954568</v>
      </c>
      <c r="I20" s="138">
        <f t="shared" si="7"/>
        <v>52.927428339302011</v>
      </c>
      <c r="J20" s="155">
        <f t="shared" si="10"/>
        <v>27</v>
      </c>
      <c r="K20" s="140">
        <f t="shared" si="8"/>
        <v>3.0213700272268795</v>
      </c>
      <c r="L20" s="140">
        <f t="shared" si="8"/>
        <v>2.795041989163856</v>
      </c>
      <c r="M20" s="140">
        <f t="shared" si="8"/>
        <v>1.2077265451413055</v>
      </c>
      <c r="N20" s="140">
        <f t="shared" si="8"/>
        <v>0.24451300120611563</v>
      </c>
      <c r="O20" s="140">
        <f t="shared" si="8"/>
        <v>11.984598639856273</v>
      </c>
      <c r="P20" s="140">
        <f t="shared" si="8"/>
        <v>2.8414190513474438</v>
      </c>
      <c r="Q20" s="156">
        <v>67.999959569819467</v>
      </c>
      <c r="R20" s="157">
        <f t="shared" si="11"/>
        <v>22</v>
      </c>
      <c r="S20" s="158">
        <v>71.97822684321136</v>
      </c>
      <c r="T20" s="159">
        <f t="shared" si="12"/>
        <v>23</v>
      </c>
      <c r="U20" s="160">
        <v>57.441159372428615</v>
      </c>
      <c r="V20" s="161">
        <f t="shared" si="13"/>
        <v>16</v>
      </c>
      <c r="W20" s="162">
        <v>54.334593273564224</v>
      </c>
      <c r="X20" s="163">
        <f t="shared" si="14"/>
        <v>19</v>
      </c>
      <c r="Y20" s="164">
        <v>22.170516594614885</v>
      </c>
      <c r="Z20" s="165">
        <f t="shared" si="15"/>
        <v>28</v>
      </c>
      <c r="AA20" s="166">
        <v>86.968115757213255</v>
      </c>
      <c r="AB20" s="167">
        <f t="shared" si="16"/>
        <v>15</v>
      </c>
      <c r="AC20" s="40">
        <f t="shared" si="9"/>
        <v>55.572194646627281</v>
      </c>
    </row>
    <row r="21" spans="1:29" x14ac:dyDescent="0.2">
      <c r="A21" s="153" t="s">
        <v>31</v>
      </c>
      <c r="B21" s="154">
        <v>63.393367305843086</v>
      </c>
      <c r="C21" s="138">
        <f t="shared" si="1"/>
        <v>60.822952752140388</v>
      </c>
      <c r="D21" s="138">
        <f t="shared" si="2"/>
        <v>60.474747047833951</v>
      </c>
      <c r="E21" s="138">
        <f t="shared" si="3"/>
        <v>62.340005921770107</v>
      </c>
      <c r="F21" s="138">
        <f t="shared" si="4"/>
        <v>63.213222001587908</v>
      </c>
      <c r="G21" s="138">
        <f t="shared" si="5"/>
        <v>73.925880694146642</v>
      </c>
      <c r="H21" s="138">
        <f t="shared" si="6"/>
        <v>60.795741725747028</v>
      </c>
      <c r="I21" s="138">
        <f t="shared" si="7"/>
        <v>63.365038482854018</v>
      </c>
      <c r="J21" s="155">
        <f t="shared" si="10"/>
        <v>15</v>
      </c>
      <c r="K21" s="140">
        <f t="shared" si="8"/>
        <v>2.5420857307136302</v>
      </c>
      <c r="L21" s="140">
        <f t="shared" si="8"/>
        <v>2.8902914350200675</v>
      </c>
      <c r="M21" s="140">
        <f t="shared" si="8"/>
        <v>1.0250325610839113</v>
      </c>
      <c r="N21" s="140">
        <f t="shared" si="8"/>
        <v>0.1518164812661098</v>
      </c>
      <c r="O21" s="140">
        <f t="shared" si="8"/>
        <v>10.560842211292623</v>
      </c>
      <c r="P21" s="140">
        <f t="shared" si="8"/>
        <v>2.56929675710699</v>
      </c>
      <c r="Q21" s="156">
        <v>75.449791234166312</v>
      </c>
      <c r="R21" s="157">
        <f t="shared" si="11"/>
        <v>7</v>
      </c>
      <c r="S21" s="158">
        <v>82.555309581797189</v>
      </c>
      <c r="T21" s="159">
        <f t="shared" si="12"/>
        <v>12</v>
      </c>
      <c r="U21" s="160">
        <v>67.136960346461208</v>
      </c>
      <c r="V21" s="161">
        <f t="shared" si="13"/>
        <v>9</v>
      </c>
      <c r="W21" s="162">
        <v>64.232244762027321</v>
      </c>
      <c r="X21" s="163">
        <f t="shared" si="14"/>
        <v>14</v>
      </c>
      <c r="Y21" s="164">
        <v>32.843157766501754</v>
      </c>
      <c r="Z21" s="165">
        <f t="shared" si="15"/>
        <v>22</v>
      </c>
      <c r="AA21" s="166">
        <v>91.968388663123392</v>
      </c>
      <c r="AB21" s="167">
        <f t="shared" si="16"/>
        <v>3</v>
      </c>
      <c r="AC21" s="40">
        <f t="shared" si="9"/>
        <v>65.796110077984849</v>
      </c>
    </row>
    <row r="22" spans="1:29" x14ac:dyDescent="0.2">
      <c r="A22" s="153" t="s">
        <v>32</v>
      </c>
      <c r="B22" s="154">
        <v>74.096840178700674</v>
      </c>
      <c r="C22" s="138">
        <f t="shared" si="1"/>
        <v>73.231218872083247</v>
      </c>
      <c r="D22" s="138">
        <f t="shared" si="2"/>
        <v>72.137185969642843</v>
      </c>
      <c r="E22" s="138">
        <f t="shared" si="3"/>
        <v>76.110100212024108</v>
      </c>
      <c r="F22" s="138">
        <f t="shared" si="4"/>
        <v>72.481444140761241</v>
      </c>
      <c r="G22" s="138">
        <f t="shared" si="5"/>
        <v>78.71217780641409</v>
      </c>
      <c r="H22" s="138">
        <f t="shared" si="6"/>
        <v>72.496598676766453</v>
      </c>
      <c r="I22" s="138">
        <f t="shared" si="7"/>
        <v>74.084505143401927</v>
      </c>
      <c r="J22" s="155">
        <f t="shared" si="10"/>
        <v>5</v>
      </c>
      <c r="K22" s="140">
        <f t="shared" si="8"/>
        <v>0.85328627131868018</v>
      </c>
      <c r="L22" s="140">
        <f t="shared" si="8"/>
        <v>1.9473191737590838</v>
      </c>
      <c r="M22" s="140">
        <f t="shared" si="8"/>
        <v>2.0255950686221809</v>
      </c>
      <c r="N22" s="140">
        <f t="shared" si="8"/>
        <v>1.6030610026406862</v>
      </c>
      <c r="O22" s="140">
        <f t="shared" si="8"/>
        <v>4.627672663012163</v>
      </c>
      <c r="P22" s="140">
        <f t="shared" si="8"/>
        <v>1.5879064666354736</v>
      </c>
      <c r="Q22" s="156">
        <v>77.835164972034221</v>
      </c>
      <c r="R22" s="157">
        <f t="shared" si="11"/>
        <v>3</v>
      </c>
      <c r="S22" s="158">
        <v>86.154992150263098</v>
      </c>
      <c r="T22" s="159">
        <f t="shared" si="12"/>
        <v>9</v>
      </c>
      <c r="U22" s="160">
        <v>67.327533598666093</v>
      </c>
      <c r="V22" s="161">
        <f t="shared" si="13"/>
        <v>7</v>
      </c>
      <c r="W22" s="162">
        <v>83.861729498894761</v>
      </c>
      <c r="X22" s="163">
        <f t="shared" si="14"/>
        <v>2</v>
      </c>
      <c r="Y22" s="164">
        <v>57.219535374926402</v>
      </c>
      <c r="Z22" s="165">
        <f t="shared" si="15"/>
        <v>9</v>
      </c>
      <c r="AA22" s="166">
        <v>90.035786311698843</v>
      </c>
      <c r="AB22" s="167">
        <f t="shared" si="16"/>
        <v>8</v>
      </c>
      <c r="AC22" s="40">
        <f t="shared" si="9"/>
        <v>76.154467262033251</v>
      </c>
    </row>
    <row r="23" spans="1:29" x14ac:dyDescent="0.2">
      <c r="A23" s="153" t="s">
        <v>33</v>
      </c>
      <c r="B23" s="154">
        <v>66.536671353898598</v>
      </c>
      <c r="C23" s="138">
        <f t="shared" si="1"/>
        <v>64.313967030505594</v>
      </c>
      <c r="D23" s="138">
        <f t="shared" si="2"/>
        <v>63.394301702432912</v>
      </c>
      <c r="E23" s="138">
        <f t="shared" si="3"/>
        <v>67.224129301223272</v>
      </c>
      <c r="F23" s="138">
        <f t="shared" si="4"/>
        <v>67.420692156273233</v>
      </c>
      <c r="G23" s="138">
        <f t="shared" si="5"/>
        <v>73.110438518460782</v>
      </c>
      <c r="H23" s="138">
        <f t="shared" si="6"/>
        <v>64.0966763187254</v>
      </c>
      <c r="I23" s="138">
        <f t="shared" si="7"/>
        <v>66.447374129551534</v>
      </c>
      <c r="J23" s="155">
        <f t="shared" si="10"/>
        <v>13</v>
      </c>
      <c r="K23" s="140">
        <f t="shared" si="8"/>
        <v>2.1334070990459395</v>
      </c>
      <c r="L23" s="140">
        <f t="shared" si="8"/>
        <v>3.0530724271186216</v>
      </c>
      <c r="M23" s="140">
        <f t="shared" si="8"/>
        <v>0.7767551716717378</v>
      </c>
      <c r="N23" s="140">
        <f t="shared" si="8"/>
        <v>0.97331802672169943</v>
      </c>
      <c r="O23" s="140">
        <f t="shared" si="8"/>
        <v>6.6630643889092482</v>
      </c>
      <c r="P23" s="140">
        <f t="shared" si="8"/>
        <v>2.3506978108261336</v>
      </c>
      <c r="Q23" s="156">
        <v>76.365558576891928</v>
      </c>
      <c r="R23" s="157">
        <f t="shared" si="11"/>
        <v>5</v>
      </c>
      <c r="S23" s="158">
        <v>86.74295792649005</v>
      </c>
      <c r="T23" s="159">
        <f t="shared" si="12"/>
        <v>7</v>
      </c>
      <c r="U23" s="160">
        <v>63.76503876306689</v>
      </c>
      <c r="V23" s="161">
        <f t="shared" si="13"/>
        <v>11</v>
      </c>
      <c r="W23" s="162">
        <v>61.191436593834183</v>
      </c>
      <c r="X23" s="163">
        <f t="shared" si="14"/>
        <v>16</v>
      </c>
      <c r="Y23" s="164">
        <v>44.213011357199314</v>
      </c>
      <c r="Z23" s="165">
        <f t="shared" si="15"/>
        <v>17</v>
      </c>
      <c r="AA23" s="166">
        <v>91.88796646883317</v>
      </c>
      <c r="AB23" s="167">
        <f t="shared" si="16"/>
        <v>4</v>
      </c>
      <c r="AC23" s="40">
        <f t="shared" si="9"/>
        <v>68.686116524221674</v>
      </c>
    </row>
    <row r="24" spans="1:29" x14ac:dyDescent="0.2">
      <c r="A24" s="153" t="s">
        <v>34</v>
      </c>
      <c r="B24" s="154">
        <v>55.812097696854295</v>
      </c>
      <c r="C24" s="138">
        <f t="shared" si="1"/>
        <v>53.342574645208529</v>
      </c>
      <c r="D24" s="138">
        <f t="shared" si="2"/>
        <v>52.844429936139036</v>
      </c>
      <c r="E24" s="138">
        <f t="shared" si="3"/>
        <v>55.353318380521458</v>
      </c>
      <c r="F24" s="138">
        <f t="shared" si="4"/>
        <v>56.347396684620342</v>
      </c>
      <c r="G24" s="138">
        <f t="shared" si="5"/>
        <v>64.480386212344087</v>
      </c>
      <c r="H24" s="138">
        <f t="shared" si="6"/>
        <v>53.333500561661253</v>
      </c>
      <c r="I24" s="138">
        <f t="shared" si="7"/>
        <v>55.752212853427459</v>
      </c>
      <c r="J24" s="155">
        <f t="shared" si="10"/>
        <v>24</v>
      </c>
      <c r="K24" s="140">
        <f t="shared" si="8"/>
        <v>2.4096382082189294</v>
      </c>
      <c r="L24" s="140">
        <f t="shared" si="8"/>
        <v>2.9077829172884222</v>
      </c>
      <c r="M24" s="140">
        <f t="shared" si="8"/>
        <v>0.39889447290600089</v>
      </c>
      <c r="N24" s="140">
        <f t="shared" si="8"/>
        <v>0.59518383119288387</v>
      </c>
      <c r="O24" s="140">
        <f t="shared" si="8"/>
        <v>8.7281733589166279</v>
      </c>
      <c r="P24" s="140">
        <f t="shared" si="8"/>
        <v>2.4187122917662052</v>
      </c>
      <c r="Q24" s="156">
        <v>67.307608958299397</v>
      </c>
      <c r="R24" s="157">
        <f t="shared" si="11"/>
        <v>24</v>
      </c>
      <c r="S24" s="158">
        <v>75.524031728750259</v>
      </c>
      <c r="T24" s="159">
        <f t="shared" si="12"/>
        <v>18</v>
      </c>
      <c r="U24" s="160">
        <v>57.189779928583214</v>
      </c>
      <c r="V24" s="161">
        <f t="shared" si="13"/>
        <v>17</v>
      </c>
      <c r="W24" s="162">
        <v>52.496322406277415</v>
      </c>
      <c r="X24" s="163">
        <f t="shared" si="14"/>
        <v>20</v>
      </c>
      <c r="Y24" s="164">
        <v>29.990072958980146</v>
      </c>
      <c r="Z24" s="165">
        <f t="shared" si="15"/>
        <v>23</v>
      </c>
      <c r="AA24" s="166">
        <v>83.103686332751494</v>
      </c>
      <c r="AB24" s="167">
        <f t="shared" si="16"/>
        <v>23</v>
      </c>
      <c r="AC24" s="40">
        <f t="shared" si="9"/>
        <v>57.991686761112142</v>
      </c>
    </row>
    <row r="25" spans="1:29" x14ac:dyDescent="0.2">
      <c r="A25" s="153" t="s">
        <v>35</v>
      </c>
      <c r="B25" s="154">
        <v>61.284624889135095</v>
      </c>
      <c r="C25" s="138">
        <f t="shared" si="1"/>
        <v>58.675999505090857</v>
      </c>
      <c r="D25" s="138">
        <f t="shared" si="2"/>
        <v>59.291738350292285</v>
      </c>
      <c r="E25" s="138">
        <f t="shared" si="3"/>
        <v>62.76909314447888</v>
      </c>
      <c r="F25" s="138">
        <f t="shared" si="4"/>
        <v>63.927420655979688</v>
      </c>
      <c r="G25" s="138">
        <f t="shared" si="5"/>
        <v>63.776702984185043</v>
      </c>
      <c r="H25" s="138">
        <f t="shared" si="6"/>
        <v>58.98717522365056</v>
      </c>
      <c r="I25" s="138">
        <f t="shared" si="7"/>
        <v>61.151400530369919</v>
      </c>
      <c r="J25" s="155">
        <f t="shared" si="10"/>
        <v>16</v>
      </c>
      <c r="K25" s="140">
        <f t="shared" si="8"/>
        <v>2.4754010252790621</v>
      </c>
      <c r="L25" s="140">
        <f t="shared" si="8"/>
        <v>1.8596621800776347</v>
      </c>
      <c r="M25" s="140">
        <f t="shared" si="8"/>
        <v>1.6176926141089609</v>
      </c>
      <c r="N25" s="140">
        <f t="shared" si="8"/>
        <v>2.7760201256097687</v>
      </c>
      <c r="O25" s="140">
        <f t="shared" si="8"/>
        <v>2.6253024538151237</v>
      </c>
      <c r="P25" s="140">
        <f t="shared" si="8"/>
        <v>2.1642253067193593</v>
      </c>
      <c r="Q25" s="156">
        <v>72.9310831037306</v>
      </c>
      <c r="R25" s="157">
        <f t="shared" si="11"/>
        <v>15</v>
      </c>
      <c r="S25" s="158">
        <v>72.846554247181601</v>
      </c>
      <c r="T25" s="159">
        <f t="shared" si="12"/>
        <v>20</v>
      </c>
      <c r="U25" s="160">
        <v>55.744614539186884</v>
      </c>
      <c r="V25" s="161">
        <f t="shared" si="13"/>
        <v>22</v>
      </c>
      <c r="W25" s="162">
        <v>47.549799424831427</v>
      </c>
      <c r="X25" s="163">
        <f t="shared" si="14"/>
        <v>25</v>
      </c>
      <c r="Y25" s="164">
        <v>51.118683850294261</v>
      </c>
      <c r="Z25" s="165">
        <f t="shared" si="15"/>
        <v>13</v>
      </c>
      <c r="AA25" s="166">
        <v>84.575716802287715</v>
      </c>
      <c r="AB25" s="167">
        <f t="shared" si="16"/>
        <v>20</v>
      </c>
      <c r="AC25" s="40">
        <f t="shared" si="9"/>
        <v>62.721500425166425</v>
      </c>
    </row>
    <row r="26" spans="1:29" x14ac:dyDescent="0.2">
      <c r="A26" s="153" t="s">
        <v>36</v>
      </c>
      <c r="B26" s="154">
        <v>54.445623818835784</v>
      </c>
      <c r="C26" s="138">
        <f t="shared" si="1"/>
        <v>51.669713943291626</v>
      </c>
      <c r="D26" s="138">
        <f t="shared" si="2"/>
        <v>52.993761872743484</v>
      </c>
      <c r="E26" s="138">
        <f t="shared" si="3"/>
        <v>54.9602305136155</v>
      </c>
      <c r="F26" s="138">
        <f t="shared" si="4"/>
        <v>55.141925981041396</v>
      </c>
      <c r="G26" s="138">
        <f t="shared" si="5"/>
        <v>59.31762444351039</v>
      </c>
      <c r="H26" s="138">
        <f t="shared" si="6"/>
        <v>52.774910013236266</v>
      </c>
      <c r="I26" s="138">
        <f t="shared" si="7"/>
        <v>54.381936432553864</v>
      </c>
      <c r="J26" s="155">
        <f t="shared" si="10"/>
        <v>26</v>
      </c>
      <c r="K26" s="140">
        <f t="shared" si="8"/>
        <v>2.7122224892622384</v>
      </c>
      <c r="L26" s="140">
        <f t="shared" si="8"/>
        <v>1.3881745598103805</v>
      </c>
      <c r="M26" s="140">
        <f t="shared" si="8"/>
        <v>0.57829408106163527</v>
      </c>
      <c r="N26" s="140">
        <f t="shared" si="8"/>
        <v>0.75998954848753186</v>
      </c>
      <c r="O26" s="140">
        <f t="shared" si="8"/>
        <v>4.9356880109565253</v>
      </c>
      <c r="P26" s="140">
        <f t="shared" si="8"/>
        <v>1.6070264193175987</v>
      </c>
      <c r="Q26" s="156">
        <v>67.635719368838153</v>
      </c>
      <c r="R26" s="157">
        <f t="shared" si="11"/>
        <v>23</v>
      </c>
      <c r="S26" s="158">
        <v>62.96379116165874</v>
      </c>
      <c r="T26" s="159">
        <f t="shared" si="12"/>
        <v>27</v>
      </c>
      <c r="U26" s="160">
        <v>52.38021580688936</v>
      </c>
      <c r="V26" s="161">
        <f t="shared" si="13"/>
        <v>26</v>
      </c>
      <c r="W26" s="162">
        <v>50.268992052066253</v>
      </c>
      <c r="X26" s="163">
        <f t="shared" si="14"/>
        <v>24</v>
      </c>
      <c r="Y26" s="164">
        <v>37.549973376847703</v>
      </c>
      <c r="Z26" s="165">
        <f t="shared" si="15"/>
        <v>19</v>
      </c>
      <c r="AA26" s="166">
        <v>71.235941030515534</v>
      </c>
      <c r="AB26" s="167">
        <f t="shared" si="16"/>
        <v>28</v>
      </c>
      <c r="AC26" s="40">
        <f t="shared" si="9"/>
        <v>55.740886810302882</v>
      </c>
    </row>
    <row r="27" spans="1:29" x14ac:dyDescent="0.2">
      <c r="A27" s="153" t="s">
        <v>37</v>
      </c>
      <c r="B27" s="154">
        <v>67.725874510373302</v>
      </c>
      <c r="C27" s="138">
        <f t="shared" si="1"/>
        <v>66.450246549754908</v>
      </c>
      <c r="D27" s="138">
        <f t="shared" si="2"/>
        <v>65.259129882344297</v>
      </c>
      <c r="E27" s="138">
        <f t="shared" si="3"/>
        <v>71.392778723018452</v>
      </c>
      <c r="F27" s="138">
        <f t="shared" si="4"/>
        <v>66.778529037047534</v>
      </c>
      <c r="G27" s="138">
        <f t="shared" si="5"/>
        <v>71.03884633786997</v>
      </c>
      <c r="H27" s="138">
        <f t="shared" si="6"/>
        <v>65.806599755776404</v>
      </c>
      <c r="I27" s="138">
        <f t="shared" si="7"/>
        <v>67.658542174837137</v>
      </c>
      <c r="J27" s="155">
        <f t="shared" si="10"/>
        <v>11</v>
      </c>
      <c r="K27" s="140">
        <f t="shared" si="8"/>
        <v>1.2082956250822292</v>
      </c>
      <c r="L27" s="140">
        <f t="shared" si="8"/>
        <v>2.3994122924928405</v>
      </c>
      <c r="M27" s="140">
        <f t="shared" si="8"/>
        <v>3.7342365481813147</v>
      </c>
      <c r="N27" s="140">
        <f t="shared" si="8"/>
        <v>0.88001313778960366</v>
      </c>
      <c r="O27" s="140">
        <f t="shared" si="8"/>
        <v>3.3803041630328323</v>
      </c>
      <c r="P27" s="140">
        <f t="shared" si="8"/>
        <v>1.8519424190607339</v>
      </c>
      <c r="Q27" s="156">
        <v>73.061111829133168</v>
      </c>
      <c r="R27" s="157">
        <f t="shared" si="11"/>
        <v>14</v>
      </c>
      <c r="S27" s="158">
        <v>83.020177720534917</v>
      </c>
      <c r="T27" s="159">
        <f t="shared" si="12"/>
        <v>11</v>
      </c>
      <c r="U27" s="160">
        <v>55.924399816246485</v>
      </c>
      <c r="V27" s="161">
        <f t="shared" si="13"/>
        <v>21</v>
      </c>
      <c r="W27" s="162">
        <v>72.868880651431283</v>
      </c>
      <c r="X27" s="163">
        <f t="shared" si="14"/>
        <v>7</v>
      </c>
      <c r="Y27" s="164">
        <v>54.96138499191062</v>
      </c>
      <c r="Z27" s="165">
        <f t="shared" si="15"/>
        <v>12</v>
      </c>
      <c r="AA27" s="166">
        <v>86.856294532051933</v>
      </c>
      <c r="AB27" s="167">
        <f t="shared" si="16"/>
        <v>16</v>
      </c>
      <c r="AC27" s="40">
        <f t="shared" si="9"/>
        <v>70.034503683024724</v>
      </c>
    </row>
    <row r="28" spans="1:29" x14ac:dyDescent="0.2">
      <c r="A28" s="153" t="s">
        <v>38</v>
      </c>
      <c r="B28" s="154">
        <v>55.453393875870837</v>
      </c>
      <c r="C28" s="138">
        <f t="shared" si="1"/>
        <v>53.03521062725423</v>
      </c>
      <c r="D28" s="138">
        <f t="shared" si="2"/>
        <v>52.48268529180001</v>
      </c>
      <c r="E28" s="138">
        <f t="shared" si="3"/>
        <v>53.834854455532714</v>
      </c>
      <c r="F28" s="138">
        <f t="shared" si="4"/>
        <v>57.17056648799695</v>
      </c>
      <c r="G28" s="138">
        <f t="shared" si="5"/>
        <v>64.172685570668889</v>
      </c>
      <c r="H28" s="138">
        <f t="shared" si="6"/>
        <v>52.775579437569597</v>
      </c>
      <c r="I28" s="138">
        <f t="shared" si="7"/>
        <v>55.382946561918821</v>
      </c>
      <c r="J28" s="155">
        <f t="shared" si="10"/>
        <v>25</v>
      </c>
      <c r="K28" s="140">
        <f t="shared" si="8"/>
        <v>2.3477359346645912</v>
      </c>
      <c r="L28" s="140">
        <f t="shared" si="8"/>
        <v>2.9002612701188113</v>
      </c>
      <c r="M28" s="140">
        <f t="shared" si="8"/>
        <v>1.5480921063861075</v>
      </c>
      <c r="N28" s="140">
        <f t="shared" si="8"/>
        <v>1.7876199260781291</v>
      </c>
      <c r="O28" s="140">
        <f t="shared" si="8"/>
        <v>8.7897390087500682</v>
      </c>
      <c r="P28" s="140">
        <f t="shared" si="8"/>
        <v>2.6073671243492242</v>
      </c>
      <c r="Q28" s="156">
        <v>66.615234513369458</v>
      </c>
      <c r="R28" s="157">
        <f t="shared" si="11"/>
        <v>26</v>
      </c>
      <c r="S28" s="158">
        <v>75.11893970836455</v>
      </c>
      <c r="T28" s="159">
        <f t="shared" si="12"/>
        <v>19</v>
      </c>
      <c r="U28" s="160">
        <v>61.239201493073047</v>
      </c>
      <c r="V28" s="161">
        <f t="shared" si="13"/>
        <v>14</v>
      </c>
      <c r="W28" s="162">
        <v>46.259000517904909</v>
      </c>
      <c r="X28" s="163">
        <f t="shared" si="14"/>
        <v>26</v>
      </c>
      <c r="Y28" s="164">
        <v>29.555895846463962</v>
      </c>
      <c r="Z28" s="165">
        <f t="shared" si="15"/>
        <v>25</v>
      </c>
      <c r="AA28" s="166">
        <v>85.479798067776287</v>
      </c>
      <c r="AB28" s="167">
        <f t="shared" si="16"/>
        <v>19</v>
      </c>
      <c r="AC28" s="40">
        <f t="shared" si="9"/>
        <v>57.412888643058139</v>
      </c>
    </row>
    <row r="29" spans="1:29" x14ac:dyDescent="0.2">
      <c r="A29" s="153" t="s">
        <v>39</v>
      </c>
      <c r="B29" s="154">
        <v>74.653687770059321</v>
      </c>
      <c r="C29" s="138">
        <f t="shared" si="1"/>
        <v>74.385595776089929</v>
      </c>
      <c r="D29" s="138">
        <f t="shared" si="2"/>
        <v>72.573580246052117</v>
      </c>
      <c r="E29" s="138">
        <f t="shared" si="3"/>
        <v>78.702722512659065</v>
      </c>
      <c r="F29" s="138">
        <f t="shared" si="4"/>
        <v>74.101695748430643</v>
      </c>
      <c r="G29" s="138">
        <f t="shared" si="5"/>
        <v>75.220161246509235</v>
      </c>
      <c r="H29" s="138">
        <f t="shared" si="6"/>
        <v>73.105663802414966</v>
      </c>
      <c r="I29" s="138">
        <f t="shared" si="7"/>
        <v>74.582350748051866</v>
      </c>
      <c r="J29" s="155">
        <f t="shared" si="10"/>
        <v>4</v>
      </c>
      <c r="K29" s="140">
        <f t="shared" si="8"/>
        <v>0.19675497196193703</v>
      </c>
      <c r="L29" s="140">
        <f t="shared" si="8"/>
        <v>2.0087705019997486</v>
      </c>
      <c r="M29" s="140">
        <f t="shared" si="8"/>
        <v>4.1203717646071993</v>
      </c>
      <c r="N29" s="140">
        <f t="shared" si="8"/>
        <v>0.4806549996212226</v>
      </c>
      <c r="O29" s="140">
        <f t="shared" si="8"/>
        <v>0.63781049845736959</v>
      </c>
      <c r="P29" s="140">
        <f t="shared" si="8"/>
        <v>1.4766869456368994</v>
      </c>
      <c r="Q29" s="156">
        <v>75.427003706149179</v>
      </c>
      <c r="R29" s="157">
        <f t="shared" si="11"/>
        <v>8</v>
      </c>
      <c r="S29" s="158">
        <v>87.062007383989467</v>
      </c>
      <c r="T29" s="159">
        <f t="shared" si="12"/>
        <v>3</v>
      </c>
      <c r="U29" s="160">
        <v>61.636309566112459</v>
      </c>
      <c r="V29" s="161">
        <f t="shared" si="13"/>
        <v>13</v>
      </c>
      <c r="W29" s="162">
        <v>77.365550656007954</v>
      </c>
      <c r="X29" s="163">
        <f t="shared" si="14"/>
        <v>4</v>
      </c>
      <c r="Y29" s="164">
        <v>71.923380171794278</v>
      </c>
      <c r="Z29" s="165">
        <f t="shared" si="15"/>
        <v>3</v>
      </c>
      <c r="AA29" s="166">
        <v>89.289718346765369</v>
      </c>
      <c r="AB29" s="167">
        <f t="shared" si="16"/>
        <v>11</v>
      </c>
      <c r="AC29" s="40">
        <f t="shared" si="9"/>
        <v>76.542366835888615</v>
      </c>
    </row>
    <row r="30" spans="1:29" x14ac:dyDescent="0.2">
      <c r="A30" s="153" t="s">
        <v>40</v>
      </c>
      <c r="B30" s="154">
        <v>83.829443840326562</v>
      </c>
      <c r="C30" s="138">
        <f t="shared" si="1"/>
        <v>84.039854842544571</v>
      </c>
      <c r="D30" s="138">
        <f t="shared" si="2"/>
        <v>83.306704909339103</v>
      </c>
      <c r="E30" s="138">
        <f t="shared" si="3"/>
        <v>86.751859662374898</v>
      </c>
      <c r="F30" s="138">
        <f t="shared" si="4"/>
        <v>82.759869571724138</v>
      </c>
      <c r="G30" s="138">
        <f t="shared" si="5"/>
        <v>83.727833230044965</v>
      </c>
      <c r="H30" s="138">
        <f t="shared" si="6"/>
        <v>82.709421930710278</v>
      </c>
      <c r="I30" s="138">
        <f t="shared" si="7"/>
        <v>83.820043337835088</v>
      </c>
      <c r="J30" s="155">
        <f t="shared" si="10"/>
        <v>1</v>
      </c>
      <c r="K30" s="140">
        <f t="shared" si="8"/>
        <v>0.21981150470948307</v>
      </c>
      <c r="L30" s="140">
        <f t="shared" si="8"/>
        <v>0.51333842849598454</v>
      </c>
      <c r="M30" s="140">
        <f t="shared" si="8"/>
        <v>2.9318163245398097</v>
      </c>
      <c r="N30" s="140">
        <f t="shared" si="8"/>
        <v>1.0601737661109496</v>
      </c>
      <c r="O30" s="140">
        <f t="shared" si="8"/>
        <v>9.2210107790123175E-2</v>
      </c>
      <c r="P30" s="140">
        <f t="shared" si="8"/>
        <v>1.1106214071248104</v>
      </c>
      <c r="Q30" s="156">
        <v>82.889383917156735</v>
      </c>
      <c r="R30" s="157">
        <f t="shared" si="11"/>
        <v>1</v>
      </c>
      <c r="S30" s="158">
        <v>86.789286529620981</v>
      </c>
      <c r="T30" s="159">
        <f t="shared" si="12"/>
        <v>6</v>
      </c>
      <c r="U30" s="160">
        <v>74.201213889477145</v>
      </c>
      <c r="V30" s="161">
        <f t="shared" si="13"/>
        <v>1</v>
      </c>
      <c r="W30" s="162">
        <v>90.089398544291129</v>
      </c>
      <c r="X30" s="163">
        <f t="shared" si="14"/>
        <v>1</v>
      </c>
      <c r="Y30" s="164">
        <v>84.214290244408019</v>
      </c>
      <c r="Z30" s="165">
        <f t="shared" si="15"/>
        <v>1</v>
      </c>
      <c r="AA30" s="166">
        <v>94.511344431513791</v>
      </c>
      <c r="AB30" s="167">
        <f t="shared" si="16"/>
        <v>1</v>
      </c>
      <c r="AC30" s="40">
        <f t="shared" si="9"/>
        <v>85.209217464602816</v>
      </c>
    </row>
    <row r="31" spans="1:29" x14ac:dyDescent="0.2">
      <c r="A31" s="153" t="s">
        <v>41</v>
      </c>
      <c r="B31" s="154">
        <v>72.725005369952001</v>
      </c>
      <c r="C31" s="138">
        <f t="shared" si="1"/>
        <v>71.726541272383244</v>
      </c>
      <c r="D31" s="138">
        <f t="shared" si="2"/>
        <v>71.409061008843523</v>
      </c>
      <c r="E31" s="138">
        <f t="shared" si="3"/>
        <v>73.42579962159661</v>
      </c>
      <c r="F31" s="138">
        <f t="shared" si="4"/>
        <v>73.196566571548516</v>
      </c>
      <c r="G31" s="138">
        <f t="shared" si="5"/>
        <v>76.044883699417298</v>
      </c>
      <c r="H31" s="138">
        <f t="shared" si="6"/>
        <v>70.747879847341309</v>
      </c>
      <c r="I31" s="138">
        <f t="shared" si="7"/>
        <v>72.690185931981901</v>
      </c>
      <c r="J31" s="155">
        <f t="shared" si="10"/>
        <v>6</v>
      </c>
      <c r="K31" s="140">
        <f t="shared" si="8"/>
        <v>0.96364465959865697</v>
      </c>
      <c r="L31" s="140">
        <f t="shared" si="8"/>
        <v>1.2811249231383783</v>
      </c>
      <c r="M31" s="140">
        <f t="shared" si="8"/>
        <v>0.73561368961470919</v>
      </c>
      <c r="N31" s="140">
        <f t="shared" si="8"/>
        <v>0.50638063956661483</v>
      </c>
      <c r="O31" s="140">
        <f t="shared" si="8"/>
        <v>3.3546977674353968</v>
      </c>
      <c r="P31" s="140">
        <f t="shared" si="8"/>
        <v>1.9423060846405917</v>
      </c>
      <c r="Q31" s="156">
        <v>76.945739191708157</v>
      </c>
      <c r="R31" s="157">
        <f t="shared" si="11"/>
        <v>4</v>
      </c>
      <c r="S31" s="158">
        <v>80.396357259599327</v>
      </c>
      <c r="T31" s="159">
        <f t="shared" si="12"/>
        <v>14</v>
      </c>
      <c r="U31" s="160">
        <v>70.14098228712308</v>
      </c>
      <c r="V31" s="161">
        <f t="shared" si="13"/>
        <v>4</v>
      </c>
      <c r="W31" s="162">
        <v>69.886159372651704</v>
      </c>
      <c r="X31" s="163">
        <f t="shared" si="14"/>
        <v>8</v>
      </c>
      <c r="Y31" s="164">
        <v>59.971170413959818</v>
      </c>
      <c r="Z31" s="165">
        <f t="shared" si="15"/>
        <v>7</v>
      </c>
      <c r="AA31" s="166">
        <v>92.754914853574491</v>
      </c>
      <c r="AB31" s="167">
        <f t="shared" si="16"/>
        <v>2</v>
      </c>
      <c r="AC31" s="40">
        <f t="shared" si="9"/>
        <v>74.33224281159751</v>
      </c>
    </row>
    <row r="32" spans="1:29" x14ac:dyDescent="0.2">
      <c r="R32" s="127">
        <v>0.19</v>
      </c>
      <c r="T32" s="127">
        <v>0.15</v>
      </c>
      <c r="V32" s="127">
        <v>0.22</v>
      </c>
      <c r="X32" s="127">
        <v>0.15</v>
      </c>
      <c r="Z32" s="127">
        <v>0.19</v>
      </c>
      <c r="AB32" s="127">
        <v>0.1</v>
      </c>
    </row>
    <row r="33" spans="2:28" x14ac:dyDescent="0.2">
      <c r="J33" s="168" t="s">
        <v>249</v>
      </c>
      <c r="K33" s="168">
        <f>AVERAGE(K4:K31)</f>
        <v>1.6817465153455371</v>
      </c>
      <c r="L33" s="168">
        <f t="shared" ref="L33:P33" si="17">AVERAGE(L4:L31)</f>
        <v>2.1259160016817935</v>
      </c>
      <c r="M33" s="168">
        <f t="shared" si="17"/>
        <v>1.5163057463890088</v>
      </c>
      <c r="N33" s="168">
        <f t="shared" si="17"/>
        <v>1.0794997173904657</v>
      </c>
      <c r="O33" s="168">
        <f t="shared" si="17"/>
        <v>5.1186246667181292</v>
      </c>
      <c r="P33" s="168">
        <f t="shared" si="17"/>
        <v>2.013526422542371</v>
      </c>
      <c r="R33" s="169"/>
      <c r="T33" s="170"/>
      <c r="V33" s="170"/>
      <c r="X33" s="171"/>
      <c r="AB33" s="171"/>
    </row>
    <row r="34" spans="2:28" x14ac:dyDescent="0.2">
      <c r="B34" s="172"/>
      <c r="C34" s="172"/>
      <c r="D34" s="172"/>
      <c r="E34" s="172"/>
      <c r="F34" s="172"/>
      <c r="G34" s="172"/>
      <c r="H34" s="172"/>
      <c r="I34" s="172"/>
      <c r="J34" s="173" t="s">
        <v>250</v>
      </c>
      <c r="K34" s="174">
        <f>K33/SUM($K33:$P33)</f>
        <v>0.12424599914048663</v>
      </c>
      <c r="L34" s="174">
        <f t="shared" ref="L34:P34" si="18">L33/SUM($K33:$P33)</f>
        <v>0.15706086220932799</v>
      </c>
      <c r="M34" s="174">
        <f t="shared" si="18"/>
        <v>0.11202337614111571</v>
      </c>
      <c r="N34" s="174">
        <f t="shared" si="18"/>
        <v>7.9752519024244212E-2</v>
      </c>
      <c r="O34" s="174">
        <f t="shared" si="18"/>
        <v>0.37815962758862393</v>
      </c>
      <c r="P34" s="174">
        <f t="shared" si="18"/>
        <v>0.14875761589620137</v>
      </c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99"/>
  <sheetViews>
    <sheetView topLeftCell="A5" workbookViewId="0">
      <selection activeCell="B5" sqref="A5:P36"/>
    </sheetView>
  </sheetViews>
  <sheetFormatPr baseColWidth="10" defaultColWidth="14.5" defaultRowHeight="15" customHeight="1" x14ac:dyDescent="0.2"/>
  <cols>
    <col min="1" max="1" width="8.83203125" customWidth="1"/>
    <col min="2" max="3" width="9.33203125" customWidth="1"/>
    <col min="4" max="4" width="9.1640625" customWidth="1"/>
    <col min="5" max="5" width="9.33203125" customWidth="1"/>
    <col min="6" max="6" width="9.1640625" customWidth="1"/>
    <col min="8" max="9" width="9.33203125" customWidth="1"/>
    <col min="10" max="10" width="15.1640625" customWidth="1"/>
    <col min="11" max="11" width="9.33203125" customWidth="1"/>
    <col min="12" max="12" width="9.1640625" customWidth="1"/>
    <col min="13" max="13" width="9.33203125" customWidth="1"/>
    <col min="14" max="14" width="9.1640625" customWidth="1"/>
    <col min="15" max="16" width="9.33203125" customWidth="1"/>
    <col min="17" max="26" width="8.83203125" customWidth="1"/>
  </cols>
  <sheetData>
    <row r="1" spans="1:16" x14ac:dyDescent="0.2">
      <c r="A1" s="341" t="s">
        <v>0</v>
      </c>
      <c r="B1" s="343"/>
      <c r="C1" s="342"/>
    </row>
    <row r="2" spans="1:16" ht="15" customHeight="1" x14ac:dyDescent="0.2">
      <c r="A2" s="342"/>
      <c r="B2" s="342"/>
      <c r="C2" s="342"/>
    </row>
    <row r="3" spans="1:16" x14ac:dyDescent="0.2">
      <c r="A3" s="1"/>
      <c r="B3" s="342"/>
      <c r="C3" s="342"/>
    </row>
    <row r="4" spans="1:16" x14ac:dyDescent="0.2">
      <c r="A4" s="1"/>
      <c r="B4" s="2"/>
      <c r="C4" s="2"/>
    </row>
    <row r="5" spans="1:16" ht="15.75" customHeight="1" x14ac:dyDescent="0.2">
      <c r="A5" s="6"/>
      <c r="B5" s="344" t="s">
        <v>2</v>
      </c>
      <c r="C5" s="338"/>
      <c r="D5" s="338"/>
      <c r="E5" s="338"/>
      <c r="F5" s="338"/>
      <c r="G5" s="339"/>
      <c r="H5" s="345" t="s">
        <v>3</v>
      </c>
      <c r="I5" s="338"/>
      <c r="J5" s="338"/>
      <c r="K5" s="338"/>
      <c r="L5" s="338"/>
      <c r="M5" s="338"/>
      <c r="N5" s="338"/>
      <c r="O5" s="338"/>
      <c r="P5" s="339"/>
    </row>
    <row r="6" spans="1:16" ht="45" customHeight="1" x14ac:dyDescent="0.2">
      <c r="A6" s="6" t="s">
        <v>1</v>
      </c>
      <c r="B6" s="345" t="s">
        <v>4</v>
      </c>
      <c r="C6" s="338"/>
      <c r="D6" s="339"/>
      <c r="E6" s="344" t="s">
        <v>5</v>
      </c>
      <c r="F6" s="338"/>
      <c r="G6" s="339"/>
      <c r="H6" s="340" t="s">
        <v>6</v>
      </c>
      <c r="I6" s="338"/>
      <c r="J6" s="339"/>
      <c r="K6" s="337" t="s">
        <v>7</v>
      </c>
      <c r="L6" s="338"/>
      <c r="M6" s="339"/>
      <c r="N6" s="340" t="s">
        <v>8</v>
      </c>
      <c r="O6" s="338"/>
      <c r="P6" s="339"/>
    </row>
    <row r="7" spans="1:16" ht="90.75" customHeight="1" x14ac:dyDescent="0.2">
      <c r="A7" s="7" t="s">
        <v>9</v>
      </c>
      <c r="B7" s="8" t="s">
        <v>10</v>
      </c>
      <c r="C7" s="8" t="s">
        <v>11</v>
      </c>
      <c r="D7" s="317" t="s">
        <v>266</v>
      </c>
      <c r="E7" s="8" t="s">
        <v>10</v>
      </c>
      <c r="F7" s="8" t="s">
        <v>11</v>
      </c>
      <c r="G7" s="10" t="s">
        <v>12</v>
      </c>
      <c r="H7" s="8" t="s">
        <v>10</v>
      </c>
      <c r="I7" s="8" t="s">
        <v>11</v>
      </c>
      <c r="J7" s="10" t="s">
        <v>12</v>
      </c>
      <c r="K7" s="8" t="s">
        <v>10</v>
      </c>
      <c r="L7" s="8" t="s">
        <v>11</v>
      </c>
      <c r="M7" s="10" t="s">
        <v>12</v>
      </c>
      <c r="N7" s="8" t="s">
        <v>10</v>
      </c>
      <c r="O7" s="8" t="s">
        <v>11</v>
      </c>
      <c r="P7" s="10" t="s">
        <v>12</v>
      </c>
    </row>
    <row r="8" spans="1:16" ht="12.75" customHeight="1" x14ac:dyDescent="0.2">
      <c r="A8" s="7" t="s">
        <v>13</v>
      </c>
      <c r="B8" s="11">
        <v>41.5</v>
      </c>
      <c r="C8" s="11">
        <v>57.4</v>
      </c>
      <c r="D8" s="12">
        <f t="shared" ref="D8:D36" si="0">ABS(B8/AVERAGE(B8,C8)-1)</f>
        <v>0.16076845298281095</v>
      </c>
      <c r="E8" s="11">
        <v>33.700000000000003</v>
      </c>
      <c r="F8" s="11">
        <v>38.6</v>
      </c>
      <c r="G8" s="12">
        <f t="shared" ref="G8:G36" si="1">ABS(E8/AVERAGE(E8,F8)-1)</f>
        <v>6.7773167358229691E-2</v>
      </c>
      <c r="H8" s="11">
        <v>30.5</v>
      </c>
      <c r="I8" s="11">
        <v>8.3000000000000007</v>
      </c>
      <c r="J8" s="13">
        <f t="shared" ref="J8:J36" si="2">ABS(H8/AVERAGE(H8,I8)-1)</f>
        <v>0.57216494845360844</v>
      </c>
      <c r="K8" s="11">
        <v>22.8</v>
      </c>
      <c r="L8" s="11">
        <v>27.3</v>
      </c>
      <c r="M8" s="12">
        <f t="shared" ref="M8:M36" si="3">ABS(K8/AVERAGE(K8,L8)-1)</f>
        <v>8.9820359281437168E-2</v>
      </c>
      <c r="N8" s="11">
        <v>62.6</v>
      </c>
      <c r="O8" s="11">
        <v>63.7</v>
      </c>
      <c r="P8" s="12">
        <f t="shared" ref="P8:P36" si="4">ABS(N8/AVERAGE(N8,O8)-1)</f>
        <v>8.7094220110848219E-3</v>
      </c>
    </row>
    <row r="9" spans="1:16" ht="12.75" customHeight="1" x14ac:dyDescent="0.2">
      <c r="A9" s="14" t="s">
        <v>14</v>
      </c>
      <c r="B9" s="15">
        <v>39.4</v>
      </c>
      <c r="C9" s="16">
        <v>53</v>
      </c>
      <c r="D9" s="12">
        <f t="shared" si="0"/>
        <v>0.14718614718614731</v>
      </c>
      <c r="E9" s="15">
        <v>31.2</v>
      </c>
      <c r="F9" s="15">
        <v>35.1</v>
      </c>
      <c r="G9" s="12">
        <f t="shared" si="1"/>
        <v>5.8823529411764719E-2</v>
      </c>
      <c r="H9" s="15">
        <v>39.700000000000003</v>
      </c>
      <c r="I9" s="16">
        <v>11</v>
      </c>
      <c r="J9" s="13">
        <f t="shared" si="2"/>
        <v>0.56607495069033531</v>
      </c>
      <c r="K9" s="15">
        <v>29.5</v>
      </c>
      <c r="L9" s="15">
        <v>33.200000000000003</v>
      </c>
      <c r="M9" s="12">
        <f t="shared" si="3"/>
        <v>5.9011164274322181E-2</v>
      </c>
      <c r="N9" s="15">
        <v>66.2</v>
      </c>
      <c r="O9" s="15">
        <v>66.5</v>
      </c>
      <c r="P9" s="12">
        <f t="shared" si="4"/>
        <v>2.2607385079124187E-3</v>
      </c>
    </row>
    <row r="10" spans="1:16" ht="12.75" customHeight="1" x14ac:dyDescent="0.2">
      <c r="A10" s="14" t="s">
        <v>15</v>
      </c>
      <c r="B10" s="15">
        <v>45.3</v>
      </c>
      <c r="C10" s="15">
        <v>55.9</v>
      </c>
      <c r="D10" s="12">
        <f t="shared" si="0"/>
        <v>0.10474308300395252</v>
      </c>
      <c r="E10" s="15">
        <v>31.4</v>
      </c>
      <c r="F10" s="15">
        <v>34.6</v>
      </c>
      <c r="G10" s="12">
        <f t="shared" si="1"/>
        <v>4.8484848484848575E-2</v>
      </c>
      <c r="H10" s="15">
        <v>18.899999999999999</v>
      </c>
      <c r="I10" s="15">
        <v>4.0999999999999996</v>
      </c>
      <c r="J10" s="13">
        <f t="shared" si="2"/>
        <v>0.64347826086956506</v>
      </c>
      <c r="K10" s="15">
        <v>20.3</v>
      </c>
      <c r="L10" s="15">
        <v>31.3</v>
      </c>
      <c r="M10" s="12">
        <f t="shared" si="3"/>
        <v>0.21317829457364346</v>
      </c>
      <c r="N10" s="15">
        <v>65.599999999999994</v>
      </c>
      <c r="O10" s="15">
        <v>62.3</v>
      </c>
      <c r="P10" s="12">
        <f t="shared" si="4"/>
        <v>2.5801407349491878E-2</v>
      </c>
    </row>
    <row r="11" spans="1:16" ht="12.75" customHeight="1" x14ac:dyDescent="0.2">
      <c r="A11" s="14" t="s">
        <v>16</v>
      </c>
      <c r="B11" s="15">
        <v>48.9</v>
      </c>
      <c r="C11" s="15">
        <v>66.7</v>
      </c>
      <c r="D11" s="12">
        <f t="shared" si="0"/>
        <v>0.15397923875432529</v>
      </c>
      <c r="E11" s="15">
        <v>33.200000000000003</v>
      </c>
      <c r="F11" s="15">
        <v>39.200000000000003</v>
      </c>
      <c r="G11" s="12">
        <f t="shared" si="1"/>
        <v>8.2872928176795591E-2</v>
      </c>
      <c r="H11" s="15">
        <v>24.5</v>
      </c>
      <c r="I11" s="15">
        <v>4.9000000000000004</v>
      </c>
      <c r="J11" s="13">
        <f t="shared" si="2"/>
        <v>0.66666666666666674</v>
      </c>
      <c r="K11" s="16">
        <v>11</v>
      </c>
      <c r="L11" s="15">
        <v>10.6</v>
      </c>
      <c r="M11" s="12">
        <f t="shared" si="3"/>
        <v>1.8518518518518379E-2</v>
      </c>
      <c r="N11" s="15">
        <v>60.9</v>
      </c>
      <c r="O11" s="15">
        <v>65.400000000000006</v>
      </c>
      <c r="P11" s="12">
        <f t="shared" si="4"/>
        <v>3.5629453681710332E-2</v>
      </c>
    </row>
    <row r="12" spans="1:16" ht="12.75" customHeight="1" x14ac:dyDescent="0.2">
      <c r="A12" s="14" t="s">
        <v>17</v>
      </c>
      <c r="B12" s="15">
        <v>46.7</v>
      </c>
      <c r="C12" s="15">
        <v>57.7</v>
      </c>
      <c r="D12" s="12">
        <f t="shared" si="0"/>
        <v>0.1053639846743295</v>
      </c>
      <c r="E12" s="15">
        <v>38.299999999999997</v>
      </c>
      <c r="F12" s="15">
        <v>41.5</v>
      </c>
      <c r="G12" s="12">
        <f t="shared" si="1"/>
        <v>4.0100250626566414E-2</v>
      </c>
      <c r="H12" s="15">
        <v>43.5</v>
      </c>
      <c r="I12" s="15">
        <v>13.2</v>
      </c>
      <c r="J12" s="13">
        <f t="shared" si="2"/>
        <v>0.53439153439153442</v>
      </c>
      <c r="K12" s="15">
        <v>31.8</v>
      </c>
      <c r="L12" s="15">
        <v>50.1</v>
      </c>
      <c r="M12" s="12">
        <f t="shared" si="3"/>
        <v>0.22344322344322343</v>
      </c>
      <c r="N12" s="15">
        <v>70.400000000000006</v>
      </c>
      <c r="O12" s="15">
        <v>72.900000000000006</v>
      </c>
      <c r="P12" s="12">
        <f t="shared" si="4"/>
        <v>1.7445917655268706E-2</v>
      </c>
    </row>
    <row r="13" spans="1:16" ht="12.75" customHeight="1" x14ac:dyDescent="0.2">
      <c r="A13" s="14" t="s">
        <v>18</v>
      </c>
      <c r="B13" s="15">
        <v>42.1</v>
      </c>
      <c r="C13" s="15">
        <v>60.3</v>
      </c>
      <c r="D13" s="12">
        <f t="shared" si="0"/>
        <v>0.177734375</v>
      </c>
      <c r="E13" s="15">
        <v>36.5</v>
      </c>
      <c r="F13" s="15">
        <v>40.700000000000003</v>
      </c>
      <c r="G13" s="12">
        <f t="shared" si="1"/>
        <v>5.440414507772029E-2</v>
      </c>
      <c r="H13" s="15">
        <v>31.8</v>
      </c>
      <c r="I13" s="15">
        <v>9.1999999999999993</v>
      </c>
      <c r="J13" s="13">
        <f t="shared" si="2"/>
        <v>0.551219512195122</v>
      </c>
      <c r="K13" s="15">
        <v>15.8</v>
      </c>
      <c r="L13" s="15">
        <v>18.2</v>
      </c>
      <c r="M13" s="12">
        <f t="shared" si="3"/>
        <v>7.0588235294117618E-2</v>
      </c>
      <c r="N13" s="15">
        <v>65.5</v>
      </c>
      <c r="O13" s="15">
        <v>67.900000000000006</v>
      </c>
      <c r="P13" s="12">
        <f t="shared" si="4"/>
        <v>1.7991004497751151E-2</v>
      </c>
    </row>
    <row r="14" spans="1:16" ht="12.75" customHeight="1" x14ac:dyDescent="0.2">
      <c r="A14" s="14" t="s">
        <v>19</v>
      </c>
      <c r="B14" s="15">
        <v>51.1</v>
      </c>
      <c r="C14" s="15">
        <v>65.599999999999994</v>
      </c>
      <c r="D14" s="12">
        <f t="shared" si="0"/>
        <v>0.12425021422450722</v>
      </c>
      <c r="E14" s="15">
        <v>38.4</v>
      </c>
      <c r="F14" s="15">
        <v>39.700000000000003</v>
      </c>
      <c r="G14" s="12">
        <f t="shared" si="1"/>
        <v>1.6645326504481361E-2</v>
      </c>
      <c r="H14" s="15">
        <v>26.5</v>
      </c>
      <c r="I14" s="15">
        <v>4.8</v>
      </c>
      <c r="J14" s="13">
        <f t="shared" si="2"/>
        <v>0.69329073482428116</v>
      </c>
      <c r="K14" s="15">
        <v>15.4</v>
      </c>
      <c r="L14" s="15">
        <v>15.8</v>
      </c>
      <c r="M14" s="12">
        <f t="shared" si="3"/>
        <v>1.2820512820512886E-2</v>
      </c>
      <c r="N14" s="15">
        <v>65.8</v>
      </c>
      <c r="O14" s="15">
        <v>64.8</v>
      </c>
      <c r="P14" s="12">
        <f t="shared" si="4"/>
        <v>7.6569678407349961E-3</v>
      </c>
    </row>
    <row r="15" spans="1:16" ht="12.75" customHeight="1" x14ac:dyDescent="0.2">
      <c r="A15" s="14" t="s">
        <v>20</v>
      </c>
      <c r="B15" s="15">
        <v>44.6</v>
      </c>
      <c r="C15" s="15">
        <v>60.7</v>
      </c>
      <c r="D15" s="12">
        <f t="shared" si="0"/>
        <v>0.15289648622981966</v>
      </c>
      <c r="E15" s="15">
        <v>33.6</v>
      </c>
      <c r="F15" s="15">
        <v>40.4</v>
      </c>
      <c r="G15" s="12">
        <f t="shared" si="1"/>
        <v>9.1891891891891841E-2</v>
      </c>
      <c r="H15" s="15">
        <v>33.9</v>
      </c>
      <c r="I15" s="15">
        <v>8.4</v>
      </c>
      <c r="J15" s="13">
        <f t="shared" si="2"/>
        <v>0.60283687943262421</v>
      </c>
      <c r="K15" s="15">
        <v>37.1</v>
      </c>
      <c r="L15" s="15">
        <v>43.4</v>
      </c>
      <c r="M15" s="12">
        <f t="shared" si="3"/>
        <v>7.8260869565217384E-2</v>
      </c>
      <c r="N15" s="15">
        <v>64.599999999999994</v>
      </c>
      <c r="O15" s="15">
        <v>64.099999999999994</v>
      </c>
      <c r="P15" s="12">
        <f t="shared" si="4"/>
        <v>3.8850038850037905E-3</v>
      </c>
    </row>
    <row r="16" spans="1:16" ht="13.5" customHeight="1" x14ac:dyDescent="0.2">
      <c r="A16" s="14" t="s">
        <v>21</v>
      </c>
      <c r="B16" s="15">
        <v>31.4</v>
      </c>
      <c r="C16" s="15">
        <v>49.5</v>
      </c>
      <c r="D16" s="12">
        <f t="shared" si="0"/>
        <v>0.22373300370828197</v>
      </c>
      <c r="E16" s="15">
        <v>29.2</v>
      </c>
      <c r="F16" s="15">
        <v>36.299999999999997</v>
      </c>
      <c r="G16" s="12">
        <f t="shared" si="1"/>
        <v>0.10839694656488552</v>
      </c>
      <c r="H16" s="15">
        <v>22.8</v>
      </c>
      <c r="I16" s="15">
        <v>8.1999999999999993</v>
      </c>
      <c r="J16" s="13">
        <f t="shared" si="2"/>
        <v>0.47096774193548385</v>
      </c>
      <c r="K16" s="15">
        <v>14.4</v>
      </c>
      <c r="L16" s="15">
        <v>16.100000000000001</v>
      </c>
      <c r="M16" s="12">
        <f t="shared" si="3"/>
        <v>5.573770491803276E-2</v>
      </c>
      <c r="N16" s="16">
        <v>51</v>
      </c>
      <c r="O16" s="15">
        <v>52.2</v>
      </c>
      <c r="P16" s="12">
        <f t="shared" si="4"/>
        <v>1.1627906976744207E-2</v>
      </c>
    </row>
    <row r="17" spans="1:16" ht="12.75" customHeight="1" x14ac:dyDescent="0.2">
      <c r="A17" s="14" t="s">
        <v>22</v>
      </c>
      <c r="B17" s="15">
        <v>37.700000000000003</v>
      </c>
      <c r="C17" s="15">
        <v>51.9</v>
      </c>
      <c r="D17" s="12">
        <f t="shared" si="0"/>
        <v>0.15848214285714279</v>
      </c>
      <c r="E17" s="15">
        <v>32.799999999999997</v>
      </c>
      <c r="F17" s="15">
        <v>37.4</v>
      </c>
      <c r="G17" s="12">
        <f t="shared" si="1"/>
        <v>6.5527065527065442E-2</v>
      </c>
      <c r="H17" s="15">
        <v>24.2</v>
      </c>
      <c r="I17" s="15">
        <v>7.7</v>
      </c>
      <c r="J17" s="13">
        <f t="shared" si="2"/>
        <v>0.51724137931034475</v>
      </c>
      <c r="K17" s="15">
        <v>32.9</v>
      </c>
      <c r="L17" s="15">
        <v>35.299999999999997</v>
      </c>
      <c r="M17" s="12">
        <f t="shared" si="3"/>
        <v>3.5190615835776984E-2</v>
      </c>
      <c r="N17" s="15">
        <v>56.1</v>
      </c>
      <c r="O17" s="15">
        <v>57.3</v>
      </c>
      <c r="P17" s="12">
        <f t="shared" si="4"/>
        <v>1.0582010582010581E-2</v>
      </c>
    </row>
    <row r="18" spans="1:16" ht="12.75" customHeight="1" x14ac:dyDescent="0.2">
      <c r="A18" s="14" t="s">
        <v>23</v>
      </c>
      <c r="B18" s="15">
        <v>42.4</v>
      </c>
      <c r="C18" s="15">
        <v>52.9</v>
      </c>
      <c r="D18" s="12">
        <f t="shared" si="0"/>
        <v>0.11017838405036728</v>
      </c>
      <c r="E18" s="15">
        <v>33.700000000000003</v>
      </c>
      <c r="F18" s="15">
        <v>37.1</v>
      </c>
      <c r="G18" s="12">
        <f t="shared" si="1"/>
        <v>4.8022598870056554E-2</v>
      </c>
      <c r="H18" s="15">
        <v>34.1</v>
      </c>
      <c r="I18" s="15">
        <v>10.3</v>
      </c>
      <c r="J18" s="13">
        <f t="shared" si="2"/>
        <v>0.53603603603603589</v>
      </c>
      <c r="K18" s="15">
        <v>17.899999999999999</v>
      </c>
      <c r="L18" s="15">
        <v>22.1</v>
      </c>
      <c r="M18" s="12">
        <f t="shared" si="3"/>
        <v>0.10500000000000009</v>
      </c>
      <c r="N18" s="15">
        <v>63.8</v>
      </c>
      <c r="O18" s="15">
        <v>66.7</v>
      </c>
      <c r="P18" s="12">
        <f t="shared" si="4"/>
        <v>2.2222222222222254E-2</v>
      </c>
    </row>
    <row r="19" spans="1:16" ht="12.75" customHeight="1" x14ac:dyDescent="0.2">
      <c r="A19" s="14" t="s">
        <v>24</v>
      </c>
      <c r="B19" s="15">
        <v>39.9</v>
      </c>
      <c r="C19" s="15">
        <v>52.1</v>
      </c>
      <c r="D19" s="12">
        <f t="shared" si="0"/>
        <v>0.13260869565217392</v>
      </c>
      <c r="E19" s="15">
        <v>30.5</v>
      </c>
      <c r="F19" s="15">
        <v>34.200000000000003</v>
      </c>
      <c r="G19" s="12">
        <f t="shared" si="1"/>
        <v>5.7187017001545604E-2</v>
      </c>
      <c r="H19" s="16">
        <v>25</v>
      </c>
      <c r="I19" s="15">
        <v>5.4</v>
      </c>
      <c r="J19" s="13">
        <f t="shared" si="2"/>
        <v>0.64473684210526327</v>
      </c>
      <c r="K19" s="15">
        <v>25.1</v>
      </c>
      <c r="L19" s="15">
        <v>29.4</v>
      </c>
      <c r="M19" s="12">
        <f t="shared" si="3"/>
        <v>7.8899082568807288E-2</v>
      </c>
      <c r="N19" s="15">
        <v>59.8</v>
      </c>
      <c r="O19" s="16">
        <v>61</v>
      </c>
      <c r="P19" s="12">
        <f t="shared" si="4"/>
        <v>9.9337748344371368E-3</v>
      </c>
    </row>
    <row r="20" spans="1:16" ht="12.75" customHeight="1" x14ac:dyDescent="0.2">
      <c r="A20" s="14" t="s">
        <v>25</v>
      </c>
      <c r="B20" s="15">
        <v>31.1</v>
      </c>
      <c r="C20" s="15">
        <v>51.4</v>
      </c>
      <c r="D20" s="12">
        <f t="shared" si="0"/>
        <v>0.24606060606060598</v>
      </c>
      <c r="E20" s="16">
        <v>27</v>
      </c>
      <c r="F20" s="15">
        <v>36.4</v>
      </c>
      <c r="G20" s="12">
        <f t="shared" si="1"/>
        <v>0.1482649842271293</v>
      </c>
      <c r="H20" s="15">
        <v>25.8</v>
      </c>
      <c r="I20" s="15">
        <v>7.1</v>
      </c>
      <c r="J20" s="13">
        <f t="shared" si="2"/>
        <v>0.56838905775075999</v>
      </c>
      <c r="K20" s="15">
        <v>19.3</v>
      </c>
      <c r="L20" s="16">
        <v>22</v>
      </c>
      <c r="M20" s="12">
        <f t="shared" si="3"/>
        <v>6.5375302663438162E-2</v>
      </c>
      <c r="N20" s="15">
        <v>51.9</v>
      </c>
      <c r="O20" s="15">
        <v>55.7</v>
      </c>
      <c r="P20" s="12">
        <f t="shared" si="4"/>
        <v>3.5315985130111471E-2</v>
      </c>
    </row>
    <row r="21" spans="1:16" ht="12.75" customHeight="1" x14ac:dyDescent="0.2">
      <c r="A21" s="14" t="s">
        <v>26</v>
      </c>
      <c r="B21" s="15">
        <v>48.8</v>
      </c>
      <c r="C21" s="15">
        <v>59.9</v>
      </c>
      <c r="D21" s="12">
        <f t="shared" si="0"/>
        <v>0.10211591536338538</v>
      </c>
      <c r="E21" s="15">
        <v>34.1</v>
      </c>
      <c r="F21" s="15">
        <v>39.9</v>
      </c>
      <c r="G21" s="12">
        <f t="shared" si="1"/>
        <v>7.8378378378378355E-2</v>
      </c>
      <c r="H21" s="15">
        <v>18.899999999999999</v>
      </c>
      <c r="I21" s="15">
        <v>6.3</v>
      </c>
      <c r="J21" s="13">
        <f t="shared" si="2"/>
        <v>0.5</v>
      </c>
      <c r="K21" s="15">
        <v>17.5</v>
      </c>
      <c r="L21" s="15">
        <v>18.5</v>
      </c>
      <c r="M21" s="12">
        <f t="shared" si="3"/>
        <v>2.777777777777779E-2</v>
      </c>
      <c r="N21" s="16">
        <v>53</v>
      </c>
      <c r="O21" s="15">
        <v>50.8</v>
      </c>
      <c r="P21" s="12">
        <f t="shared" si="4"/>
        <v>2.1194605009633882E-2</v>
      </c>
    </row>
    <row r="22" spans="1:16" ht="12.75" customHeight="1" x14ac:dyDescent="0.2">
      <c r="A22" s="14" t="s">
        <v>27</v>
      </c>
      <c r="B22" s="15">
        <v>50.4</v>
      </c>
      <c r="C22" s="16">
        <v>62</v>
      </c>
      <c r="D22" s="12">
        <f t="shared" si="0"/>
        <v>0.10320284697508908</v>
      </c>
      <c r="E22" s="15">
        <v>36.700000000000003</v>
      </c>
      <c r="F22" s="15">
        <v>36.700000000000003</v>
      </c>
      <c r="G22" s="12">
        <f t="shared" si="1"/>
        <v>0</v>
      </c>
      <c r="H22" s="15">
        <v>25.8</v>
      </c>
      <c r="I22" s="15">
        <v>4.5</v>
      </c>
      <c r="J22" s="13">
        <f t="shared" si="2"/>
        <v>0.70297029702970293</v>
      </c>
      <c r="K22" s="15">
        <v>24.9</v>
      </c>
      <c r="L22" s="16">
        <v>26</v>
      </c>
      <c r="M22" s="12">
        <f t="shared" si="3"/>
        <v>2.1611001964636611E-2</v>
      </c>
      <c r="N22" s="15">
        <v>62.7</v>
      </c>
      <c r="O22" s="15">
        <v>60.7</v>
      </c>
      <c r="P22" s="12">
        <f t="shared" si="4"/>
        <v>1.620745542949753E-2</v>
      </c>
    </row>
    <row r="23" spans="1:16" ht="12.75" customHeight="1" x14ac:dyDescent="0.2">
      <c r="A23" s="14" t="s">
        <v>28</v>
      </c>
      <c r="B23" s="15">
        <v>51.5</v>
      </c>
      <c r="C23" s="15">
        <v>61.9</v>
      </c>
      <c r="D23" s="12">
        <f t="shared" si="0"/>
        <v>9.1710758377425039E-2</v>
      </c>
      <c r="E23" s="15">
        <v>36.799999999999997</v>
      </c>
      <c r="F23" s="15">
        <v>36.6</v>
      </c>
      <c r="G23" s="12">
        <f t="shared" si="1"/>
        <v>2.7247956403269047E-3</v>
      </c>
      <c r="H23" s="15">
        <v>26.9</v>
      </c>
      <c r="I23" s="15">
        <v>6.2</v>
      </c>
      <c r="J23" s="13">
        <f t="shared" si="2"/>
        <v>0.62537764350453151</v>
      </c>
      <c r="K23" s="16">
        <v>19</v>
      </c>
      <c r="L23" s="16">
        <v>21</v>
      </c>
      <c r="M23" s="12">
        <f t="shared" si="3"/>
        <v>5.0000000000000044E-2</v>
      </c>
      <c r="N23" s="15">
        <v>61.9</v>
      </c>
      <c r="O23" s="15">
        <v>63.2</v>
      </c>
      <c r="P23" s="12">
        <f t="shared" si="4"/>
        <v>1.0391686650679466E-2</v>
      </c>
    </row>
    <row r="24" spans="1:16" ht="12.75" customHeight="1" x14ac:dyDescent="0.2">
      <c r="A24" s="14" t="s">
        <v>29</v>
      </c>
      <c r="B24" s="16">
        <v>46</v>
      </c>
      <c r="C24" s="15">
        <v>58.4</v>
      </c>
      <c r="D24" s="12">
        <f t="shared" si="0"/>
        <v>0.11877394636015326</v>
      </c>
      <c r="E24" s="15">
        <v>31.6</v>
      </c>
      <c r="F24" s="15">
        <v>35.200000000000003</v>
      </c>
      <c r="G24" s="12">
        <f t="shared" si="1"/>
        <v>5.3892215568862367E-2</v>
      </c>
      <c r="H24" s="15">
        <v>25.9</v>
      </c>
      <c r="I24" s="15">
        <v>9.6</v>
      </c>
      <c r="J24" s="13">
        <f t="shared" si="2"/>
        <v>0.45915492957746462</v>
      </c>
      <c r="K24" s="15">
        <v>22.7</v>
      </c>
      <c r="L24" s="16">
        <v>30</v>
      </c>
      <c r="M24" s="12">
        <f t="shared" si="3"/>
        <v>0.13851992409867175</v>
      </c>
      <c r="N24" s="15">
        <v>70.099999999999994</v>
      </c>
      <c r="O24" s="15">
        <v>72.5</v>
      </c>
      <c r="P24" s="12">
        <f t="shared" si="4"/>
        <v>1.6830294530154277E-2</v>
      </c>
    </row>
    <row r="25" spans="1:16" ht="12.75" customHeight="1" x14ac:dyDescent="0.2">
      <c r="A25" s="14" t="s">
        <v>30</v>
      </c>
      <c r="B25" s="15">
        <v>45.6</v>
      </c>
      <c r="C25" s="16">
        <v>63</v>
      </c>
      <c r="D25" s="12">
        <f t="shared" si="0"/>
        <v>0.16022099447513805</v>
      </c>
      <c r="E25" s="15">
        <v>31.1</v>
      </c>
      <c r="F25" s="15">
        <v>36.9</v>
      </c>
      <c r="G25" s="12">
        <f t="shared" si="1"/>
        <v>8.5294117647058743E-2</v>
      </c>
      <c r="H25" s="15">
        <v>25.2</v>
      </c>
      <c r="I25" s="15">
        <v>5.9</v>
      </c>
      <c r="J25" s="13">
        <f t="shared" si="2"/>
        <v>0.62057877813504803</v>
      </c>
      <c r="K25" s="15">
        <v>16.5</v>
      </c>
      <c r="L25" s="15">
        <v>13.4</v>
      </c>
      <c r="M25" s="12">
        <f t="shared" si="3"/>
        <v>0.10367892976588644</v>
      </c>
      <c r="N25" s="15">
        <v>64.400000000000006</v>
      </c>
      <c r="O25" s="15">
        <v>63.5</v>
      </c>
      <c r="P25" s="12">
        <f t="shared" si="4"/>
        <v>7.0367474589523304E-3</v>
      </c>
    </row>
    <row r="26" spans="1:16" ht="12.75" customHeight="1" x14ac:dyDescent="0.2">
      <c r="A26" s="14" t="s">
        <v>31</v>
      </c>
      <c r="B26" s="15">
        <v>42.3</v>
      </c>
      <c r="C26" s="15">
        <v>65.400000000000006</v>
      </c>
      <c r="D26" s="12">
        <f t="shared" si="0"/>
        <v>0.21448467966573825</v>
      </c>
      <c r="E26" s="15">
        <v>30.3</v>
      </c>
      <c r="F26" s="15">
        <v>40.9</v>
      </c>
      <c r="G26" s="12">
        <f t="shared" si="1"/>
        <v>0.148876404494382</v>
      </c>
      <c r="H26" s="15">
        <v>30.7</v>
      </c>
      <c r="I26" s="15">
        <v>10.7</v>
      </c>
      <c r="J26" s="13">
        <f t="shared" si="2"/>
        <v>0.48309178743961345</v>
      </c>
      <c r="K26" s="15">
        <v>36.5</v>
      </c>
      <c r="L26" s="15">
        <v>37.799999999999997</v>
      </c>
      <c r="M26" s="12">
        <f t="shared" si="3"/>
        <v>1.7496635262449489E-2</v>
      </c>
      <c r="N26" s="16">
        <v>69</v>
      </c>
      <c r="O26" s="16">
        <v>67</v>
      </c>
      <c r="P26" s="12">
        <f t="shared" si="4"/>
        <v>1.4705882352941124E-2</v>
      </c>
    </row>
    <row r="27" spans="1:16" ht="12.75" customHeight="1" x14ac:dyDescent="0.2">
      <c r="A27" s="14" t="s">
        <v>32</v>
      </c>
      <c r="B27" s="16">
        <v>38</v>
      </c>
      <c r="C27" s="16">
        <v>58</v>
      </c>
      <c r="D27" s="12">
        <f t="shared" si="0"/>
        <v>0.20833333333333337</v>
      </c>
      <c r="E27" s="16">
        <v>38</v>
      </c>
      <c r="F27" s="15">
        <v>42.9</v>
      </c>
      <c r="G27" s="12">
        <f t="shared" si="1"/>
        <v>6.0568603213844274E-2</v>
      </c>
      <c r="H27" s="15">
        <v>35.299999999999997</v>
      </c>
      <c r="I27" s="15">
        <v>9.5</v>
      </c>
      <c r="J27" s="13">
        <f t="shared" si="2"/>
        <v>0.57589285714285721</v>
      </c>
      <c r="K27" s="15">
        <v>48.5</v>
      </c>
      <c r="L27" s="15">
        <v>56.3</v>
      </c>
      <c r="M27" s="12">
        <f t="shared" si="3"/>
        <v>7.4427480916030464E-2</v>
      </c>
      <c r="N27" s="16">
        <v>61</v>
      </c>
      <c r="O27" s="15">
        <v>62.4</v>
      </c>
      <c r="P27" s="12">
        <f t="shared" si="4"/>
        <v>1.1345218800648316E-2</v>
      </c>
    </row>
    <row r="28" spans="1:16" ht="13.5" customHeight="1" x14ac:dyDescent="0.2">
      <c r="A28" s="14" t="s">
        <v>33</v>
      </c>
      <c r="B28" s="15">
        <v>42.1</v>
      </c>
      <c r="C28" s="15">
        <v>60.8</v>
      </c>
      <c r="D28" s="12">
        <f t="shared" si="0"/>
        <v>0.18172983479105931</v>
      </c>
      <c r="E28" s="15">
        <v>35.200000000000003</v>
      </c>
      <c r="F28" s="15">
        <v>39.700000000000003</v>
      </c>
      <c r="G28" s="12">
        <f t="shared" si="1"/>
        <v>6.0080106809078715E-2</v>
      </c>
      <c r="H28" s="15">
        <v>28.1</v>
      </c>
      <c r="I28" s="15">
        <v>8.1</v>
      </c>
      <c r="J28" s="13">
        <f t="shared" si="2"/>
        <v>0.55248618784530379</v>
      </c>
      <c r="K28" s="15">
        <v>35.5</v>
      </c>
      <c r="L28" s="15">
        <v>36.4</v>
      </c>
      <c r="M28" s="12">
        <f t="shared" si="3"/>
        <v>1.2517385257301838E-2</v>
      </c>
      <c r="N28" s="15">
        <v>64.3</v>
      </c>
      <c r="O28" s="15">
        <v>65.400000000000006</v>
      </c>
      <c r="P28" s="12">
        <f t="shared" si="4"/>
        <v>8.4811102544332106E-3</v>
      </c>
    </row>
    <row r="29" spans="1:16" ht="12.75" customHeight="1" x14ac:dyDescent="0.2">
      <c r="A29" s="14" t="s">
        <v>34</v>
      </c>
      <c r="B29" s="16">
        <v>45</v>
      </c>
      <c r="C29" s="15">
        <v>62.5</v>
      </c>
      <c r="D29" s="12">
        <f t="shared" si="0"/>
        <v>0.16279069767441856</v>
      </c>
      <c r="E29" s="15">
        <v>30.7</v>
      </c>
      <c r="F29" s="15">
        <v>36.1</v>
      </c>
      <c r="G29" s="12">
        <f t="shared" si="1"/>
        <v>8.083832335329344E-2</v>
      </c>
      <c r="H29" s="15">
        <v>24.6</v>
      </c>
      <c r="I29" s="15">
        <v>4.8</v>
      </c>
      <c r="J29" s="13">
        <f t="shared" si="2"/>
        <v>0.67346938775510212</v>
      </c>
      <c r="K29" s="15">
        <v>16.100000000000001</v>
      </c>
      <c r="L29" s="15">
        <v>18.8</v>
      </c>
      <c r="M29" s="12">
        <f t="shared" si="3"/>
        <v>7.7363896848137603E-2</v>
      </c>
      <c r="N29" s="15">
        <v>60.1</v>
      </c>
      <c r="O29" s="15">
        <v>59.2</v>
      </c>
      <c r="P29" s="12">
        <f t="shared" si="4"/>
        <v>7.5440067057837012E-3</v>
      </c>
    </row>
    <row r="30" spans="1:16" ht="12.75" customHeight="1" x14ac:dyDescent="0.2">
      <c r="A30" s="14" t="s">
        <v>35</v>
      </c>
      <c r="B30" s="15">
        <v>46.8</v>
      </c>
      <c r="C30" s="15">
        <v>56.8</v>
      </c>
      <c r="D30" s="12">
        <f t="shared" si="0"/>
        <v>9.6525096525096554E-2</v>
      </c>
      <c r="E30" s="15">
        <v>36.5</v>
      </c>
      <c r="F30" s="15">
        <v>39.4</v>
      </c>
      <c r="G30" s="12">
        <f t="shared" si="1"/>
        <v>3.820816864295129E-2</v>
      </c>
      <c r="H30" s="15">
        <v>29.8</v>
      </c>
      <c r="I30" s="15">
        <v>6.7</v>
      </c>
      <c r="J30" s="13">
        <f t="shared" si="2"/>
        <v>0.63287671232876708</v>
      </c>
      <c r="K30" s="15">
        <v>23.4</v>
      </c>
      <c r="L30" s="15">
        <v>28.3</v>
      </c>
      <c r="M30" s="12">
        <f t="shared" si="3"/>
        <v>9.4777562862669362E-2</v>
      </c>
      <c r="N30" s="15">
        <v>55.6</v>
      </c>
      <c r="O30" s="16">
        <v>57</v>
      </c>
      <c r="P30" s="12">
        <f t="shared" si="4"/>
        <v>1.243339253996445E-2</v>
      </c>
    </row>
    <row r="31" spans="1:16" ht="12.75" customHeight="1" x14ac:dyDescent="0.2">
      <c r="A31" s="14" t="s">
        <v>36</v>
      </c>
      <c r="B31" s="15">
        <v>42.6</v>
      </c>
      <c r="C31" s="15">
        <v>60.6</v>
      </c>
      <c r="D31" s="12">
        <f t="shared" si="0"/>
        <v>0.17441860465116277</v>
      </c>
      <c r="E31" s="15">
        <v>30.2</v>
      </c>
      <c r="F31" s="15">
        <v>36.700000000000003</v>
      </c>
      <c r="G31" s="12">
        <f t="shared" si="1"/>
        <v>9.7159940209267659E-2</v>
      </c>
      <c r="H31" s="15">
        <v>16.100000000000001</v>
      </c>
      <c r="I31" s="15">
        <v>3.5</v>
      </c>
      <c r="J31" s="13">
        <f t="shared" si="2"/>
        <v>0.64285714285714279</v>
      </c>
      <c r="K31" s="15">
        <v>18.2</v>
      </c>
      <c r="L31" s="15">
        <v>20.2</v>
      </c>
      <c r="M31" s="12">
        <f t="shared" si="3"/>
        <v>5.208333333333337E-2</v>
      </c>
      <c r="N31" s="16">
        <v>66</v>
      </c>
      <c r="O31" s="15">
        <v>67.099999999999994</v>
      </c>
      <c r="P31" s="12">
        <f t="shared" si="4"/>
        <v>8.2644628099173278E-3</v>
      </c>
    </row>
    <row r="32" spans="1:16" ht="12.75" customHeight="1" x14ac:dyDescent="0.2">
      <c r="A32" s="14" t="s">
        <v>37</v>
      </c>
      <c r="B32" s="15">
        <v>47.6</v>
      </c>
      <c r="C32" s="15">
        <v>59.9</v>
      </c>
      <c r="D32" s="12">
        <f t="shared" si="0"/>
        <v>0.11441860465116271</v>
      </c>
      <c r="E32" s="15">
        <v>34.6</v>
      </c>
      <c r="F32" s="15">
        <v>37.4</v>
      </c>
      <c r="G32" s="12">
        <f t="shared" si="1"/>
        <v>3.8888888888888862E-2</v>
      </c>
      <c r="H32" s="16">
        <v>27</v>
      </c>
      <c r="I32" s="15">
        <v>6</v>
      </c>
      <c r="J32" s="13">
        <f t="shared" si="2"/>
        <v>0.63636363636363646</v>
      </c>
      <c r="K32" s="15">
        <v>25.1</v>
      </c>
      <c r="L32" s="15">
        <v>31.8</v>
      </c>
      <c r="M32" s="12">
        <f t="shared" si="3"/>
        <v>0.11775043936731111</v>
      </c>
      <c r="N32" s="15">
        <v>60.4</v>
      </c>
      <c r="O32" s="15">
        <v>61.5</v>
      </c>
      <c r="P32" s="12">
        <f t="shared" si="4"/>
        <v>9.0237899917966491E-3</v>
      </c>
    </row>
    <row r="33" spans="1:16" ht="12.75" customHeight="1" x14ac:dyDescent="0.2">
      <c r="A33" s="14" t="s">
        <v>38</v>
      </c>
      <c r="B33" s="15">
        <v>46.7</v>
      </c>
      <c r="C33" s="15">
        <v>62.7</v>
      </c>
      <c r="D33" s="12">
        <f t="shared" si="0"/>
        <v>0.1462522851919561</v>
      </c>
      <c r="E33" s="15">
        <v>31.6</v>
      </c>
      <c r="F33" s="15">
        <v>36.5</v>
      </c>
      <c r="G33" s="12">
        <f t="shared" si="1"/>
        <v>7.1953010279001361E-2</v>
      </c>
      <c r="H33" s="15">
        <v>27.6</v>
      </c>
      <c r="I33" s="15">
        <v>4.9000000000000004</v>
      </c>
      <c r="J33" s="13">
        <f t="shared" si="2"/>
        <v>0.69846153846153847</v>
      </c>
      <c r="K33" s="16">
        <v>11</v>
      </c>
      <c r="L33" s="15">
        <v>15.1</v>
      </c>
      <c r="M33" s="12">
        <f t="shared" si="3"/>
        <v>0.15708812260536398</v>
      </c>
      <c r="N33" s="15">
        <v>65.7</v>
      </c>
      <c r="O33" s="15">
        <v>66.8</v>
      </c>
      <c r="P33" s="12">
        <f t="shared" si="4"/>
        <v>8.3018867924528061E-3</v>
      </c>
    </row>
    <row r="34" spans="1:16" ht="12.75" customHeight="1" x14ac:dyDescent="0.2">
      <c r="A34" s="14" t="s">
        <v>39</v>
      </c>
      <c r="B34" s="15">
        <v>47.4</v>
      </c>
      <c r="C34" s="15">
        <v>55.3</v>
      </c>
      <c r="D34" s="12">
        <f t="shared" si="0"/>
        <v>7.6923076923076872E-2</v>
      </c>
      <c r="E34" s="16">
        <v>38</v>
      </c>
      <c r="F34" s="15">
        <v>39.299999999999997</v>
      </c>
      <c r="G34" s="12">
        <f t="shared" si="1"/>
        <v>1.681759379042691E-2</v>
      </c>
      <c r="H34" s="15">
        <v>39.4</v>
      </c>
      <c r="I34" s="15">
        <v>9.1</v>
      </c>
      <c r="J34" s="13">
        <f t="shared" si="2"/>
        <v>0.62474226804123711</v>
      </c>
      <c r="K34" s="15">
        <v>26.7</v>
      </c>
      <c r="L34" s="15">
        <v>50.7</v>
      </c>
      <c r="M34" s="12">
        <f t="shared" si="3"/>
        <v>0.31007751937984507</v>
      </c>
      <c r="N34" s="15">
        <v>65.400000000000006</v>
      </c>
      <c r="O34" s="15">
        <v>66.7</v>
      </c>
      <c r="P34" s="12">
        <f t="shared" si="4"/>
        <v>9.8410295230886291E-3</v>
      </c>
    </row>
    <row r="35" spans="1:16" ht="12.75" customHeight="1" x14ac:dyDescent="0.2">
      <c r="A35" s="14" t="s">
        <v>40</v>
      </c>
      <c r="B35" s="15">
        <v>59.2</v>
      </c>
      <c r="C35" s="15">
        <v>67.099999999999994</v>
      </c>
      <c r="D35" s="12">
        <f t="shared" si="0"/>
        <v>6.2549485352335621E-2</v>
      </c>
      <c r="E35" s="16">
        <v>41</v>
      </c>
      <c r="F35" s="15">
        <v>42.9</v>
      </c>
      <c r="G35" s="12">
        <f t="shared" si="1"/>
        <v>2.2646007151370773E-2</v>
      </c>
      <c r="H35" s="15">
        <v>41.9</v>
      </c>
      <c r="I35" s="15">
        <v>11.9</v>
      </c>
      <c r="J35" s="13">
        <f t="shared" si="2"/>
        <v>0.55762081784386619</v>
      </c>
      <c r="K35" s="15">
        <v>34.9</v>
      </c>
      <c r="L35" s="15">
        <v>47.1</v>
      </c>
      <c r="M35" s="12">
        <f t="shared" si="3"/>
        <v>0.14878048780487807</v>
      </c>
      <c r="N35" s="15">
        <v>66.7</v>
      </c>
      <c r="O35" s="15">
        <v>68.099999999999994</v>
      </c>
      <c r="P35" s="12">
        <f t="shared" si="4"/>
        <v>1.0385756676557945E-2</v>
      </c>
    </row>
    <row r="36" spans="1:16" ht="15.75" customHeight="1" x14ac:dyDescent="0.2">
      <c r="A36" s="14" t="s">
        <v>41</v>
      </c>
      <c r="B36" s="15">
        <v>44.7</v>
      </c>
      <c r="C36" s="15">
        <v>61.1</v>
      </c>
      <c r="D36" s="12">
        <f t="shared" si="0"/>
        <v>0.15500945179584125</v>
      </c>
      <c r="E36" s="15">
        <v>36.799999999999997</v>
      </c>
      <c r="F36" s="15">
        <v>41.5</v>
      </c>
      <c r="G36" s="12">
        <f t="shared" si="1"/>
        <v>6.0025542784163499E-2</v>
      </c>
      <c r="H36" s="15">
        <v>37.700000000000003</v>
      </c>
      <c r="I36" s="15">
        <v>10.6</v>
      </c>
      <c r="J36" s="13">
        <f t="shared" si="2"/>
        <v>0.56107660455486541</v>
      </c>
      <c r="K36" s="15">
        <v>29.7</v>
      </c>
      <c r="L36" s="15">
        <v>36.5</v>
      </c>
      <c r="M36" s="12">
        <f t="shared" si="3"/>
        <v>0.10271903323262843</v>
      </c>
      <c r="N36" s="15">
        <v>69.2</v>
      </c>
      <c r="O36" s="15">
        <v>67.099999999999994</v>
      </c>
      <c r="P36" s="12">
        <f t="shared" si="4"/>
        <v>1.5407190022010298E-2</v>
      </c>
    </row>
    <row r="37" spans="1:16" ht="15.75" customHeight="1" x14ac:dyDescent="0.2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.75" customHeight="1" x14ac:dyDescent="0.2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.75" customHeight="1" x14ac:dyDescent="0.2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.75" customHeight="1" x14ac:dyDescent="0.2"/>
    <row r="41" spans="1:16" ht="15.75" customHeight="1" x14ac:dyDescent="0.2"/>
    <row r="42" spans="1:16" ht="15.75" customHeight="1" x14ac:dyDescent="0.2">
      <c r="A42" s="17"/>
    </row>
    <row r="43" spans="1:16" ht="15.75" customHeight="1" x14ac:dyDescent="0.2">
      <c r="A43" s="18"/>
    </row>
    <row r="44" spans="1:16" ht="15.75" customHeight="1" x14ac:dyDescent="0.2">
      <c r="A44" s="17"/>
    </row>
    <row r="45" spans="1:16" ht="15.75" customHeight="1" x14ac:dyDescent="0.2">
      <c r="A45" s="18"/>
    </row>
    <row r="46" spans="1:16" ht="15.75" customHeight="1" x14ac:dyDescent="0.2">
      <c r="A46" s="17"/>
    </row>
    <row r="47" spans="1:16" ht="15.75" customHeight="1" x14ac:dyDescent="0.2">
      <c r="A47" s="18"/>
    </row>
    <row r="48" spans="1:16" ht="15.75" customHeight="1" x14ac:dyDescent="0.2">
      <c r="A48" s="17"/>
    </row>
    <row r="49" spans="1:1" ht="15.75" customHeight="1" x14ac:dyDescent="0.2">
      <c r="A49" s="17"/>
    </row>
    <row r="50" spans="1:1" ht="15.75" customHeight="1" x14ac:dyDescent="0.2">
      <c r="A50" s="18"/>
    </row>
    <row r="51" spans="1:1" ht="15.75" customHeight="1" x14ac:dyDescent="0.2">
      <c r="A51" s="17"/>
    </row>
    <row r="52" spans="1:1" ht="15.75" customHeight="1" x14ac:dyDescent="0.2">
      <c r="A52" s="17"/>
    </row>
    <row r="53" spans="1:1" ht="15.75" customHeight="1" x14ac:dyDescent="0.2"/>
    <row r="54" spans="1:1" ht="15.75" customHeight="1" x14ac:dyDescent="0.2"/>
    <row r="55" spans="1:1" ht="15.75" customHeight="1" x14ac:dyDescent="0.2"/>
    <row r="56" spans="1:1" ht="15.75" customHeight="1" x14ac:dyDescent="0.2"/>
    <row r="57" spans="1:1" ht="15.75" customHeight="1" x14ac:dyDescent="0.2"/>
    <row r="58" spans="1:1" ht="15.75" customHeight="1" x14ac:dyDescent="0.2"/>
    <row r="59" spans="1:1" ht="15.75" customHeight="1" x14ac:dyDescent="0.2"/>
    <row r="60" spans="1:1" ht="15.75" customHeight="1" x14ac:dyDescent="0.2"/>
    <row r="61" spans="1:1" ht="15.75" customHeight="1" x14ac:dyDescent="0.2"/>
    <row r="62" spans="1:1" ht="15.75" customHeight="1" x14ac:dyDescent="0.2"/>
    <row r="63" spans="1:1" ht="15.75" customHeight="1" x14ac:dyDescent="0.2"/>
    <row r="64" spans="1:1" ht="15.75" customHeight="1" x14ac:dyDescent="0.2"/>
    <row r="65" spans="2:2" ht="15.75" customHeight="1" x14ac:dyDescent="0.2"/>
    <row r="66" spans="2:2" ht="9" customHeight="1" x14ac:dyDescent="0.2"/>
    <row r="67" spans="2:2" ht="15.75" hidden="1" customHeight="1" x14ac:dyDescent="0.2"/>
    <row r="68" spans="2:2" ht="15.75" customHeight="1" x14ac:dyDescent="0.2"/>
    <row r="69" spans="2:2" ht="15.75" customHeight="1" x14ac:dyDescent="0.2"/>
    <row r="70" spans="2:2" ht="15.75" customHeight="1" x14ac:dyDescent="0.2"/>
    <row r="71" spans="2:2" ht="15.75" customHeight="1" x14ac:dyDescent="0.2">
      <c r="B71" s="18"/>
    </row>
    <row r="72" spans="2:2" ht="15.75" customHeight="1" x14ac:dyDescent="0.2">
      <c r="B72" s="17"/>
    </row>
    <row r="73" spans="2:2" ht="15.75" customHeight="1" x14ac:dyDescent="0.2">
      <c r="B73" s="17"/>
    </row>
    <row r="74" spans="2:2" ht="15.75" customHeight="1" x14ac:dyDescent="0.2">
      <c r="B74" s="18"/>
    </row>
    <row r="75" spans="2:2" ht="15.75" customHeight="1" x14ac:dyDescent="0.2">
      <c r="B75" s="17"/>
    </row>
    <row r="76" spans="2:2" ht="15.75" customHeight="1" x14ac:dyDescent="0.2">
      <c r="B76" s="18"/>
    </row>
    <row r="77" spans="2:2" ht="15.75" customHeight="1" x14ac:dyDescent="0.2">
      <c r="B77" s="17"/>
    </row>
    <row r="78" spans="2:2" ht="15.75" customHeight="1" x14ac:dyDescent="0.2">
      <c r="B78" s="18"/>
    </row>
    <row r="79" spans="2:2" ht="15.75" customHeight="1" x14ac:dyDescent="0.2">
      <c r="B79" s="17"/>
    </row>
    <row r="80" spans="2:2" ht="15.75" customHeight="1" x14ac:dyDescent="0.2">
      <c r="B80" s="17"/>
    </row>
    <row r="81" spans="2:2" ht="15.75" customHeight="1" x14ac:dyDescent="0.2">
      <c r="B81" s="18"/>
    </row>
    <row r="82" spans="2:2" ht="15.75" customHeight="1" x14ac:dyDescent="0.2">
      <c r="B82" s="17"/>
    </row>
    <row r="83" spans="2:2" ht="15.75" customHeight="1" x14ac:dyDescent="0.2">
      <c r="B83" s="17"/>
    </row>
    <row r="84" spans="2:2" ht="15.75" customHeight="1" x14ac:dyDescent="0.2">
      <c r="B84" s="19"/>
    </row>
    <row r="85" spans="2:2" ht="15.75" customHeight="1" x14ac:dyDescent="0.2"/>
    <row r="86" spans="2:2" ht="15.75" customHeight="1" x14ac:dyDescent="0.2"/>
    <row r="87" spans="2:2" ht="15.75" customHeight="1" x14ac:dyDescent="0.2"/>
    <row r="88" spans="2:2" ht="15.75" customHeight="1" x14ac:dyDescent="0.2"/>
    <row r="89" spans="2:2" ht="15.75" customHeight="1" x14ac:dyDescent="0.2"/>
    <row r="90" spans="2:2" ht="15.75" customHeight="1" x14ac:dyDescent="0.2"/>
    <row r="91" spans="2:2" ht="15.75" customHeight="1" x14ac:dyDescent="0.2"/>
    <row r="92" spans="2:2" ht="15.75" customHeight="1" x14ac:dyDescent="0.2"/>
    <row r="93" spans="2:2" ht="15.75" customHeight="1" x14ac:dyDescent="0.2"/>
    <row r="94" spans="2:2" ht="15.75" customHeight="1" x14ac:dyDescent="0.2"/>
    <row r="95" spans="2:2" ht="15.75" customHeight="1" x14ac:dyDescent="0.2"/>
    <row r="96" spans="2:2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9">
    <mergeCell ref="K6:M6"/>
    <mergeCell ref="N6:P6"/>
    <mergeCell ref="A1:A2"/>
    <mergeCell ref="B1:C3"/>
    <mergeCell ref="B5:G5"/>
    <mergeCell ref="H5:P5"/>
    <mergeCell ref="B6:D6"/>
    <mergeCell ref="E6:G6"/>
    <mergeCell ref="H6:J6"/>
  </mergeCells>
  <pageMargins left="1.25" right="1.25" top="1" bottom="0.74583333333333302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A6" sqref="A4:M35"/>
    </sheetView>
  </sheetViews>
  <sheetFormatPr baseColWidth="10" defaultColWidth="14.5" defaultRowHeight="15" customHeight="1" x14ac:dyDescent="0.15"/>
  <cols>
    <col min="1" max="1" width="8.83203125" style="218" customWidth="1"/>
    <col min="2" max="13" width="11.5" style="218" customWidth="1"/>
    <col min="14" max="26" width="8.83203125" style="218" customWidth="1"/>
    <col min="27" max="16384" width="14.5" style="218"/>
  </cols>
  <sheetData>
    <row r="1" spans="1:26" ht="15" customHeight="1" x14ac:dyDescent="0.15">
      <c r="A1" s="346" t="s">
        <v>0</v>
      </c>
      <c r="B1" s="348"/>
      <c r="C1" s="347"/>
    </row>
    <row r="2" spans="1:26" ht="14" x14ac:dyDescent="0.15">
      <c r="A2" s="347"/>
      <c r="B2" s="347"/>
      <c r="C2" s="347"/>
      <c r="D2" s="3"/>
      <c r="E2" s="4"/>
      <c r="F2" s="3"/>
      <c r="G2" s="3"/>
      <c r="H2" s="4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" x14ac:dyDescent="0.15">
      <c r="A3" s="315"/>
      <c r="B3" s="347"/>
      <c r="C3" s="347"/>
      <c r="E3" s="316"/>
      <c r="H3" s="316"/>
    </row>
    <row r="4" spans="1:26" ht="15.75" customHeight="1" x14ac:dyDescent="0.15">
      <c r="A4" s="21"/>
      <c r="B4" s="349" t="s">
        <v>42</v>
      </c>
      <c r="C4" s="350"/>
      <c r="D4" s="350"/>
      <c r="E4" s="350"/>
      <c r="F4" s="350"/>
      <c r="G4" s="351"/>
      <c r="H4" s="349" t="s">
        <v>43</v>
      </c>
      <c r="I4" s="350"/>
      <c r="J4" s="350"/>
      <c r="K4" s="350"/>
      <c r="L4" s="350"/>
      <c r="M4" s="351"/>
    </row>
    <row r="5" spans="1:26" ht="25.5" customHeight="1" x14ac:dyDescent="0.15">
      <c r="A5" s="21"/>
      <c r="B5" s="352" t="s">
        <v>44</v>
      </c>
      <c r="C5" s="350"/>
      <c r="D5" s="351"/>
      <c r="E5" s="349" t="s">
        <v>45</v>
      </c>
      <c r="F5" s="350"/>
      <c r="G5" s="351"/>
      <c r="H5" s="352" t="s">
        <v>46</v>
      </c>
      <c r="I5" s="350"/>
      <c r="J5" s="351"/>
      <c r="K5" s="349" t="s">
        <v>47</v>
      </c>
      <c r="L5" s="350"/>
      <c r="M5" s="351"/>
    </row>
    <row r="6" spans="1:26" ht="60.75" customHeight="1" x14ac:dyDescent="0.15">
      <c r="A6" s="7"/>
      <c r="B6" s="8" t="s">
        <v>10</v>
      </c>
      <c r="C6" s="8" t="s">
        <v>11</v>
      </c>
      <c r="D6" s="317" t="s">
        <v>12</v>
      </c>
      <c r="E6" s="8" t="s">
        <v>10</v>
      </c>
      <c r="F6" s="8" t="s">
        <v>11</v>
      </c>
      <c r="G6" s="10" t="s">
        <v>12</v>
      </c>
      <c r="H6" s="8" t="s">
        <v>10</v>
      </c>
      <c r="I6" s="8" t="s">
        <v>11</v>
      </c>
      <c r="J6" s="10" t="s">
        <v>12</v>
      </c>
      <c r="K6" s="8" t="s">
        <v>10</v>
      </c>
      <c r="L6" s="8" t="s">
        <v>11</v>
      </c>
      <c r="M6" s="10" t="s">
        <v>12</v>
      </c>
    </row>
    <row r="7" spans="1:26" ht="15" customHeight="1" x14ac:dyDescent="0.15">
      <c r="A7" s="22" t="s">
        <v>13</v>
      </c>
      <c r="B7" s="23">
        <v>2249</v>
      </c>
      <c r="C7" s="24">
        <v>2809</v>
      </c>
      <c r="D7" s="25">
        <f t="shared" ref="D7:D35" si="0">ABS(B7/AVERAGE(B7,C7)-1)</f>
        <v>0.11071569790431002</v>
      </c>
      <c r="E7" s="24">
        <v>17860</v>
      </c>
      <c r="F7" s="24">
        <v>18668</v>
      </c>
      <c r="G7" s="25">
        <f t="shared" ref="G7:G35" si="1">ABS(E7/AVERAGE(E7,F7)-1)</f>
        <v>2.2120017520805946E-2</v>
      </c>
      <c r="H7" s="26">
        <v>82.6</v>
      </c>
      <c r="I7" s="26">
        <v>84.4</v>
      </c>
      <c r="J7" s="25">
        <f t="shared" ref="J7:J35" si="2">ABS(H7/AVERAGE(H7,I7)-1)</f>
        <v>1.0778443113772518E-2</v>
      </c>
      <c r="K7" s="26">
        <v>19.5</v>
      </c>
      <c r="L7" s="26">
        <v>19.3</v>
      </c>
      <c r="M7" s="27">
        <f t="shared" ref="M7:M35" si="3">ABS(K7/AVERAGE(K7,L7)-1)</f>
        <v>5.1546391752577136E-3</v>
      </c>
    </row>
    <row r="8" spans="1:26" ht="15" customHeight="1" x14ac:dyDescent="0.15">
      <c r="A8" s="28" t="s">
        <v>14</v>
      </c>
      <c r="B8" s="29">
        <v>2771</v>
      </c>
      <c r="C8" s="29">
        <v>3108</v>
      </c>
      <c r="D8" s="25">
        <f t="shared" si="0"/>
        <v>5.7322673924136813E-2</v>
      </c>
      <c r="E8" s="29">
        <v>22338</v>
      </c>
      <c r="F8" s="29">
        <v>23634</v>
      </c>
      <c r="G8" s="25">
        <f t="shared" si="1"/>
        <v>2.8191072826938113E-2</v>
      </c>
      <c r="H8" s="30">
        <v>83.5</v>
      </c>
      <c r="I8" s="30">
        <v>85.5</v>
      </c>
      <c r="J8" s="25">
        <f t="shared" si="2"/>
        <v>1.1834319526627168E-2</v>
      </c>
      <c r="K8" s="31">
        <v>27</v>
      </c>
      <c r="L8" s="30">
        <v>26.1</v>
      </c>
      <c r="M8" s="27">
        <f t="shared" si="3"/>
        <v>1.6949152542372836E-2</v>
      </c>
    </row>
    <row r="9" spans="1:26" ht="15" customHeight="1" x14ac:dyDescent="0.15">
      <c r="A9" s="28" t="s">
        <v>15</v>
      </c>
      <c r="B9" s="29">
        <v>830</v>
      </c>
      <c r="C9" s="29">
        <v>970</v>
      </c>
      <c r="D9" s="25">
        <f t="shared" si="0"/>
        <v>7.7777777777777724E-2</v>
      </c>
      <c r="E9" s="29">
        <v>9134</v>
      </c>
      <c r="F9" s="29">
        <v>9776</v>
      </c>
      <c r="G9" s="25">
        <f t="shared" si="1"/>
        <v>3.3950290851401332E-2</v>
      </c>
      <c r="H9" s="30">
        <v>77.5</v>
      </c>
      <c r="I9" s="30">
        <v>80.5</v>
      </c>
      <c r="J9" s="25">
        <f t="shared" si="2"/>
        <v>1.8987341772151889E-2</v>
      </c>
      <c r="K9" s="30">
        <v>14.3</v>
      </c>
      <c r="L9" s="30">
        <v>13.1</v>
      </c>
      <c r="M9" s="27">
        <f t="shared" si="3"/>
        <v>4.3795620437956373E-2</v>
      </c>
    </row>
    <row r="10" spans="1:26" ht="15" customHeight="1" x14ac:dyDescent="0.15">
      <c r="A10" s="28" t="s">
        <v>16</v>
      </c>
      <c r="B10" s="29">
        <v>1244</v>
      </c>
      <c r="C10" s="29">
        <v>1624</v>
      </c>
      <c r="D10" s="25">
        <f t="shared" si="0"/>
        <v>0.13249651324965128</v>
      </c>
      <c r="E10" s="29">
        <v>14316</v>
      </c>
      <c r="F10" s="29">
        <v>15424</v>
      </c>
      <c r="G10" s="25">
        <f t="shared" si="1"/>
        <v>3.7256220578345656E-2</v>
      </c>
      <c r="H10" s="30">
        <v>88.4</v>
      </c>
      <c r="I10" s="31">
        <v>93</v>
      </c>
      <c r="J10" s="25">
        <f t="shared" si="2"/>
        <v>2.5358324145534739E-2</v>
      </c>
      <c r="K10" s="30">
        <v>29.7</v>
      </c>
      <c r="L10" s="30">
        <v>30.8</v>
      </c>
      <c r="M10" s="27">
        <f t="shared" si="3"/>
        <v>1.8181818181818188E-2</v>
      </c>
    </row>
    <row r="11" spans="1:26" ht="13.5" customHeight="1" x14ac:dyDescent="0.15">
      <c r="A11" s="28" t="s">
        <v>17</v>
      </c>
      <c r="B11" s="29">
        <v>2719</v>
      </c>
      <c r="C11" s="29">
        <v>3347</v>
      </c>
      <c r="D11" s="25">
        <f t="shared" si="0"/>
        <v>0.10352786020441807</v>
      </c>
      <c r="E11" s="29">
        <v>23712</v>
      </c>
      <c r="F11" s="29">
        <v>25105</v>
      </c>
      <c r="G11" s="25">
        <f t="shared" si="1"/>
        <v>2.8535141446627166E-2</v>
      </c>
      <c r="H11" s="30">
        <v>86.6</v>
      </c>
      <c r="I11" s="30">
        <v>87.4</v>
      </c>
      <c r="J11" s="25">
        <f t="shared" si="2"/>
        <v>4.5977011494253706E-3</v>
      </c>
      <c r="K11" s="30">
        <v>24.4</v>
      </c>
      <c r="L11" s="30">
        <v>22.1</v>
      </c>
      <c r="M11" s="27">
        <f t="shared" si="3"/>
        <v>4.9462365591397717E-2</v>
      </c>
    </row>
    <row r="12" spans="1:26" ht="15" customHeight="1" x14ac:dyDescent="0.15">
      <c r="A12" s="28" t="s">
        <v>18</v>
      </c>
      <c r="B12" s="29">
        <v>2602</v>
      </c>
      <c r="C12" s="29">
        <v>3354</v>
      </c>
      <c r="D12" s="25">
        <f t="shared" si="0"/>
        <v>0.12625923438549358</v>
      </c>
      <c r="E12" s="29">
        <v>24359</v>
      </c>
      <c r="F12" s="29">
        <v>25410</v>
      </c>
      <c r="G12" s="25">
        <f t="shared" si="1"/>
        <v>2.1117563141714757E-2</v>
      </c>
      <c r="H12" s="30">
        <v>82.8</v>
      </c>
      <c r="I12" s="30">
        <v>84.7</v>
      </c>
      <c r="J12" s="25">
        <f t="shared" si="2"/>
        <v>1.1343283582089581E-2</v>
      </c>
      <c r="K12" s="31">
        <v>19</v>
      </c>
      <c r="L12" s="30">
        <v>19.600000000000001</v>
      </c>
      <c r="M12" s="27">
        <f t="shared" si="3"/>
        <v>1.5544041450777257E-2</v>
      </c>
    </row>
    <row r="13" spans="1:26" ht="15" customHeight="1" x14ac:dyDescent="0.15">
      <c r="A13" s="28" t="s">
        <v>19</v>
      </c>
      <c r="B13" s="29">
        <v>1199</v>
      </c>
      <c r="C13" s="29">
        <v>1692</v>
      </c>
      <c r="D13" s="25">
        <f t="shared" si="0"/>
        <v>0.17052922864060882</v>
      </c>
      <c r="E13" s="29">
        <v>14521</v>
      </c>
      <c r="F13" s="29">
        <v>15254</v>
      </c>
      <c r="G13" s="25">
        <f t="shared" si="1"/>
        <v>2.46179680940386E-2</v>
      </c>
      <c r="H13" s="30">
        <v>74.099999999999994</v>
      </c>
      <c r="I13" s="30">
        <v>79.599999999999994</v>
      </c>
      <c r="J13" s="25">
        <f t="shared" si="2"/>
        <v>3.5783994795055341E-2</v>
      </c>
      <c r="K13" s="30">
        <v>20.399999999999999</v>
      </c>
      <c r="L13" s="30">
        <v>18.600000000000001</v>
      </c>
      <c r="M13" s="27">
        <f t="shared" si="3"/>
        <v>4.615384615384599E-2</v>
      </c>
    </row>
    <row r="14" spans="1:26" ht="15" customHeight="1" x14ac:dyDescent="0.15">
      <c r="A14" s="28" t="s">
        <v>20</v>
      </c>
      <c r="B14" s="29">
        <v>2808</v>
      </c>
      <c r="C14" s="29">
        <v>3423</v>
      </c>
      <c r="D14" s="25">
        <f t="shared" si="0"/>
        <v>9.8700048146364905E-2</v>
      </c>
      <c r="E14" s="29">
        <v>22629</v>
      </c>
      <c r="F14" s="29">
        <v>23463</v>
      </c>
      <c r="G14" s="25">
        <f t="shared" si="1"/>
        <v>1.8094246290028648E-2</v>
      </c>
      <c r="H14" s="30">
        <v>83.3</v>
      </c>
      <c r="I14" s="30">
        <v>86.8</v>
      </c>
      <c r="J14" s="25">
        <f t="shared" si="2"/>
        <v>2.0576131687242816E-2</v>
      </c>
      <c r="K14" s="30">
        <v>22.2</v>
      </c>
      <c r="L14" s="30">
        <v>23.3</v>
      </c>
      <c r="M14" s="27">
        <f t="shared" si="3"/>
        <v>2.4175824175824201E-2</v>
      </c>
    </row>
    <row r="15" spans="1:26" ht="15" customHeight="1" x14ac:dyDescent="0.15">
      <c r="A15" s="28" t="s">
        <v>21</v>
      </c>
      <c r="B15" s="29">
        <v>1669</v>
      </c>
      <c r="C15" s="29">
        <v>1971</v>
      </c>
      <c r="D15" s="25">
        <f t="shared" si="0"/>
        <v>8.2967032967033005E-2</v>
      </c>
      <c r="E15" s="29">
        <v>10541</v>
      </c>
      <c r="F15" s="29">
        <v>10860</v>
      </c>
      <c r="G15" s="25">
        <f t="shared" si="1"/>
        <v>1.4905845521237304E-2</v>
      </c>
      <c r="H15" s="30">
        <v>81.8</v>
      </c>
      <c r="I15" s="30">
        <v>82.2</v>
      </c>
      <c r="J15" s="25">
        <f t="shared" si="2"/>
        <v>2.4390243902439046E-3</v>
      </c>
      <c r="K15" s="30">
        <v>18.600000000000001</v>
      </c>
      <c r="L15" s="30">
        <v>17.8</v>
      </c>
      <c r="M15" s="27">
        <f t="shared" si="3"/>
        <v>2.19780219780219E-2</v>
      </c>
    </row>
    <row r="16" spans="1:26" ht="15" customHeight="1" x14ac:dyDescent="0.15">
      <c r="A16" s="28" t="s">
        <v>22</v>
      </c>
      <c r="B16" s="29">
        <v>1937</v>
      </c>
      <c r="C16" s="29">
        <v>2345</v>
      </c>
      <c r="D16" s="25">
        <f t="shared" si="0"/>
        <v>9.5282578234469839E-2</v>
      </c>
      <c r="E16" s="29">
        <v>18179</v>
      </c>
      <c r="F16" s="29">
        <v>18806</v>
      </c>
      <c r="G16" s="25">
        <f t="shared" si="1"/>
        <v>1.6952818710287976E-2</v>
      </c>
      <c r="H16" s="30">
        <v>78.7</v>
      </c>
      <c r="I16" s="30">
        <v>80.099999999999994</v>
      </c>
      <c r="J16" s="25">
        <f t="shared" si="2"/>
        <v>8.8161209068010615E-3</v>
      </c>
      <c r="K16" s="31">
        <v>17</v>
      </c>
      <c r="L16" s="30">
        <v>16.8</v>
      </c>
      <c r="M16" s="27">
        <f t="shared" si="3"/>
        <v>5.9171597633136397E-3</v>
      </c>
    </row>
    <row r="17" spans="1:13" ht="15" customHeight="1" x14ac:dyDescent="0.15">
      <c r="A17" s="28" t="s">
        <v>23</v>
      </c>
      <c r="B17" s="29">
        <v>2310</v>
      </c>
      <c r="C17" s="29">
        <v>2818</v>
      </c>
      <c r="D17" s="25">
        <f t="shared" si="0"/>
        <v>9.9063962558502361E-2</v>
      </c>
      <c r="E17" s="29">
        <v>23729</v>
      </c>
      <c r="F17" s="29">
        <v>23983</v>
      </c>
      <c r="G17" s="25">
        <f t="shared" si="1"/>
        <v>5.3236083165660864E-3</v>
      </c>
      <c r="H17" s="30">
        <v>87.9</v>
      </c>
      <c r="I17" s="30">
        <v>88.1</v>
      </c>
      <c r="J17" s="25">
        <f t="shared" si="2"/>
        <v>1.136363636363602E-3</v>
      </c>
      <c r="K17" s="30">
        <v>23.8</v>
      </c>
      <c r="L17" s="31">
        <v>24</v>
      </c>
      <c r="M17" s="27">
        <f t="shared" si="3"/>
        <v>4.1841004184099972E-3</v>
      </c>
    </row>
    <row r="18" spans="1:13" ht="15" customHeight="1" x14ac:dyDescent="0.15">
      <c r="A18" s="28" t="s">
        <v>24</v>
      </c>
      <c r="B18" s="29">
        <v>1520</v>
      </c>
      <c r="C18" s="29">
        <v>1676</v>
      </c>
      <c r="D18" s="25">
        <f t="shared" si="0"/>
        <v>4.8811013767208977E-2</v>
      </c>
      <c r="E18" s="29">
        <v>10730</v>
      </c>
      <c r="F18" s="29">
        <v>11196</v>
      </c>
      <c r="G18" s="25">
        <f t="shared" si="1"/>
        <v>2.1253306576667019E-2</v>
      </c>
      <c r="H18" s="30">
        <v>79.3</v>
      </c>
      <c r="I18" s="30">
        <v>82.2</v>
      </c>
      <c r="J18" s="25">
        <f t="shared" si="2"/>
        <v>1.7956656346749256E-2</v>
      </c>
      <c r="K18" s="30">
        <v>19.899999999999999</v>
      </c>
      <c r="L18" s="31">
        <v>20</v>
      </c>
      <c r="M18" s="27">
        <f t="shared" si="3"/>
        <v>2.5062656641604564E-3</v>
      </c>
    </row>
    <row r="19" spans="1:13" ht="15" customHeight="1" x14ac:dyDescent="0.15">
      <c r="A19" s="28" t="s">
        <v>25</v>
      </c>
      <c r="B19" s="29">
        <v>2134</v>
      </c>
      <c r="C19" s="29">
        <v>2589</v>
      </c>
      <c r="D19" s="25">
        <f t="shared" si="0"/>
        <v>9.63370738937116E-2</v>
      </c>
      <c r="E19" s="29">
        <v>19019</v>
      </c>
      <c r="F19" s="29">
        <v>19975</v>
      </c>
      <c r="G19" s="25">
        <f t="shared" si="1"/>
        <v>2.4516592296250694E-2</v>
      </c>
      <c r="H19" s="30">
        <v>79.599999999999994</v>
      </c>
      <c r="I19" s="31">
        <v>82</v>
      </c>
      <c r="J19" s="25">
        <f t="shared" si="2"/>
        <v>1.4851485148514865E-2</v>
      </c>
      <c r="K19" s="30">
        <v>16.5</v>
      </c>
      <c r="L19" s="30">
        <v>16.600000000000001</v>
      </c>
      <c r="M19" s="27">
        <f t="shared" si="3"/>
        <v>3.0211480362538623E-3</v>
      </c>
    </row>
    <row r="20" spans="1:13" ht="15" customHeight="1" x14ac:dyDescent="0.15">
      <c r="A20" s="28" t="s">
        <v>26</v>
      </c>
      <c r="B20" s="29">
        <v>1845</v>
      </c>
      <c r="C20" s="29">
        <v>2244</v>
      </c>
      <c r="D20" s="25">
        <f t="shared" si="0"/>
        <v>9.7578870139398366E-2</v>
      </c>
      <c r="E20" s="29">
        <v>19605</v>
      </c>
      <c r="F20" s="29">
        <v>20190</v>
      </c>
      <c r="G20" s="25">
        <f t="shared" si="1"/>
        <v>1.4700339238597815E-2</v>
      </c>
      <c r="H20" s="30">
        <v>84.1</v>
      </c>
      <c r="I20" s="30">
        <v>85.9</v>
      </c>
      <c r="J20" s="25">
        <f t="shared" si="2"/>
        <v>1.0588235294117676E-2</v>
      </c>
      <c r="K20" s="30">
        <v>23.4</v>
      </c>
      <c r="L20" s="30">
        <v>23.2</v>
      </c>
      <c r="M20" s="27">
        <f t="shared" si="3"/>
        <v>4.2918454935623185E-3</v>
      </c>
    </row>
    <row r="21" spans="1:13" ht="13.5" customHeight="1" x14ac:dyDescent="0.15">
      <c r="A21" s="28" t="s">
        <v>27</v>
      </c>
      <c r="B21" s="29">
        <v>1047</v>
      </c>
      <c r="C21" s="29">
        <v>1283</v>
      </c>
      <c r="D21" s="25">
        <f t="shared" si="0"/>
        <v>0.10128755364806863</v>
      </c>
      <c r="E21" s="29">
        <v>11344</v>
      </c>
      <c r="F21" s="29">
        <v>12514</v>
      </c>
      <c r="G21" s="25">
        <f t="shared" si="1"/>
        <v>4.9040154245955203E-2</v>
      </c>
      <c r="H21" s="30">
        <v>72.5</v>
      </c>
      <c r="I21" s="30">
        <v>78.599999999999994</v>
      </c>
      <c r="J21" s="25">
        <f t="shared" si="2"/>
        <v>4.0370615486432837E-2</v>
      </c>
      <c r="K21" s="30">
        <v>14.8</v>
      </c>
      <c r="L21" s="30">
        <v>14.4</v>
      </c>
      <c r="M21" s="27">
        <f t="shared" si="3"/>
        <v>1.3698630136986356E-2</v>
      </c>
    </row>
    <row r="22" spans="1:13" ht="15" customHeight="1" x14ac:dyDescent="0.15">
      <c r="A22" s="28" t="s">
        <v>28</v>
      </c>
      <c r="B22" s="29">
        <v>1036</v>
      </c>
      <c r="C22" s="29">
        <v>1228</v>
      </c>
      <c r="D22" s="25">
        <f t="shared" si="0"/>
        <v>8.4805653710247397E-2</v>
      </c>
      <c r="E22" s="29">
        <v>12436</v>
      </c>
      <c r="F22" s="29">
        <v>13856</v>
      </c>
      <c r="G22" s="25">
        <f t="shared" si="1"/>
        <v>5.400882397687512E-2</v>
      </c>
      <c r="H22" s="30">
        <v>74.400000000000006</v>
      </c>
      <c r="I22" s="30">
        <v>80.7</v>
      </c>
      <c r="J22" s="25">
        <f t="shared" si="2"/>
        <v>4.0618955512572552E-2</v>
      </c>
      <c r="K22" s="30">
        <v>14.9</v>
      </c>
      <c r="L22" s="30">
        <v>14.1</v>
      </c>
      <c r="M22" s="27">
        <f t="shared" si="3"/>
        <v>2.7586206896551779E-2</v>
      </c>
    </row>
    <row r="23" spans="1:13" ht="15" customHeight="1" x14ac:dyDescent="0.15">
      <c r="A23" s="28" t="s">
        <v>29</v>
      </c>
      <c r="B23" s="29">
        <v>3322</v>
      </c>
      <c r="C23" s="29">
        <v>3601</v>
      </c>
      <c r="D23" s="25">
        <f t="shared" si="0"/>
        <v>4.0300447782753102E-2</v>
      </c>
      <c r="E23" s="29">
        <v>38187</v>
      </c>
      <c r="F23" s="29">
        <v>39265</v>
      </c>
      <c r="G23" s="25">
        <f t="shared" si="1"/>
        <v>1.3918297784434208E-2</v>
      </c>
      <c r="H23" s="30">
        <v>81.099999999999994</v>
      </c>
      <c r="I23" s="30">
        <v>83.8</v>
      </c>
      <c r="J23" s="25">
        <f t="shared" si="2"/>
        <v>1.6373559733171561E-2</v>
      </c>
      <c r="K23" s="30">
        <v>16.5</v>
      </c>
      <c r="L23" s="31">
        <v>18</v>
      </c>
      <c r="M23" s="27">
        <f t="shared" si="3"/>
        <v>4.3478260869565188E-2</v>
      </c>
    </row>
    <row r="24" spans="1:13" ht="15" customHeight="1" x14ac:dyDescent="0.15">
      <c r="A24" s="28" t="s">
        <v>30</v>
      </c>
      <c r="B24" s="29">
        <v>1285</v>
      </c>
      <c r="C24" s="29">
        <v>1524</v>
      </c>
      <c r="D24" s="25">
        <f t="shared" si="0"/>
        <v>8.5083659665361355E-2</v>
      </c>
      <c r="E24" s="29">
        <v>9697</v>
      </c>
      <c r="F24" s="29">
        <v>9988</v>
      </c>
      <c r="G24" s="25">
        <f t="shared" si="1"/>
        <v>1.4782829565659128E-2</v>
      </c>
      <c r="H24" s="30">
        <v>86.4</v>
      </c>
      <c r="I24" s="30">
        <v>88.2</v>
      </c>
      <c r="J24" s="25">
        <f t="shared" si="2"/>
        <v>1.0309278350515538E-2</v>
      </c>
      <c r="K24" s="30">
        <v>23.1</v>
      </c>
      <c r="L24" s="30">
        <v>23.3</v>
      </c>
      <c r="M24" s="27">
        <f t="shared" si="3"/>
        <v>4.3103448275862988E-3</v>
      </c>
    </row>
    <row r="25" spans="1:13" ht="15" customHeight="1" x14ac:dyDescent="0.15">
      <c r="A25" s="28" t="s">
        <v>31</v>
      </c>
      <c r="B25" s="29">
        <v>1932</v>
      </c>
      <c r="C25" s="29">
        <v>2266</v>
      </c>
      <c r="D25" s="25">
        <f t="shared" si="0"/>
        <v>7.9561696045736041E-2</v>
      </c>
      <c r="E25" s="29">
        <v>20300</v>
      </c>
      <c r="F25" s="29">
        <v>20969</v>
      </c>
      <c r="G25" s="25">
        <f t="shared" si="1"/>
        <v>1.6210715064576275E-2</v>
      </c>
      <c r="H25" s="30">
        <v>82.4</v>
      </c>
      <c r="I25" s="30">
        <v>85.4</v>
      </c>
      <c r="J25" s="25">
        <f t="shared" si="2"/>
        <v>1.7878426698450522E-2</v>
      </c>
      <c r="K25" s="30">
        <v>23.5</v>
      </c>
      <c r="L25" s="30">
        <v>24.1</v>
      </c>
      <c r="M25" s="27">
        <f t="shared" si="3"/>
        <v>1.2605042016806789E-2</v>
      </c>
    </row>
    <row r="26" spans="1:13" ht="15" customHeight="1" x14ac:dyDescent="0.15">
      <c r="A26" s="28" t="s">
        <v>32</v>
      </c>
      <c r="B26" s="29">
        <v>2398</v>
      </c>
      <c r="C26" s="29">
        <v>3029</v>
      </c>
      <c r="D26" s="25">
        <f t="shared" si="0"/>
        <v>0.1162704993550765</v>
      </c>
      <c r="E26" s="29">
        <v>23299</v>
      </c>
      <c r="F26" s="29">
        <v>24602</v>
      </c>
      <c r="G26" s="25">
        <f t="shared" si="1"/>
        <v>2.7201937329074499E-2</v>
      </c>
      <c r="H26" s="30">
        <v>86.3</v>
      </c>
      <c r="I26" s="30">
        <v>87.1</v>
      </c>
      <c r="J26" s="25">
        <f t="shared" si="2"/>
        <v>4.6136101499422155E-3</v>
      </c>
      <c r="K26" s="30">
        <v>25.5</v>
      </c>
      <c r="L26" s="30">
        <v>23.9</v>
      </c>
      <c r="M26" s="27">
        <f t="shared" si="3"/>
        <v>3.238866396761142E-2</v>
      </c>
    </row>
    <row r="27" spans="1:13" ht="15" customHeight="1" x14ac:dyDescent="0.15">
      <c r="A27" s="28" t="s">
        <v>33</v>
      </c>
      <c r="B27" s="29">
        <v>2235</v>
      </c>
      <c r="C27" s="29">
        <v>2947</v>
      </c>
      <c r="D27" s="25">
        <f t="shared" si="0"/>
        <v>0.13739868776534159</v>
      </c>
      <c r="E27" s="29">
        <v>25575</v>
      </c>
      <c r="F27" s="29">
        <v>27065</v>
      </c>
      <c r="G27" s="25">
        <f t="shared" si="1"/>
        <v>2.8305471124620007E-2</v>
      </c>
      <c r="H27" s="30">
        <v>85.6</v>
      </c>
      <c r="I27" s="30">
        <v>87.8</v>
      </c>
      <c r="J27" s="25">
        <f t="shared" si="2"/>
        <v>1.2687427912341342E-2</v>
      </c>
      <c r="K27" s="31">
        <v>25</v>
      </c>
      <c r="L27" s="30">
        <v>24.5</v>
      </c>
      <c r="M27" s="27">
        <f t="shared" si="3"/>
        <v>1.0101010101010166E-2</v>
      </c>
    </row>
    <row r="28" spans="1:13" ht="15" customHeight="1" x14ac:dyDescent="0.15">
      <c r="A28" s="28" t="s">
        <v>34</v>
      </c>
      <c r="B28" s="29">
        <v>1577</v>
      </c>
      <c r="C28" s="29">
        <v>1916</v>
      </c>
      <c r="D28" s="25">
        <f t="shared" si="0"/>
        <v>9.7051245347838488E-2</v>
      </c>
      <c r="E28" s="29">
        <v>12753</v>
      </c>
      <c r="F28" s="29">
        <v>13128</v>
      </c>
      <c r="G28" s="25">
        <f t="shared" si="1"/>
        <v>1.4489393763764902E-2</v>
      </c>
      <c r="H28" s="30">
        <v>84.5</v>
      </c>
      <c r="I28" s="30">
        <v>84.9</v>
      </c>
      <c r="J28" s="25">
        <f t="shared" si="2"/>
        <v>2.3612750885478873E-3</v>
      </c>
      <c r="K28" s="30">
        <v>23.9</v>
      </c>
      <c r="L28" s="30">
        <v>22.3</v>
      </c>
      <c r="M28" s="27">
        <f t="shared" si="3"/>
        <v>3.463203463203457E-2</v>
      </c>
    </row>
    <row r="29" spans="1:13" ht="15" customHeight="1" x14ac:dyDescent="0.15">
      <c r="A29" s="28" t="s">
        <v>35</v>
      </c>
      <c r="B29" s="29">
        <v>1398</v>
      </c>
      <c r="C29" s="29">
        <v>1670</v>
      </c>
      <c r="D29" s="25">
        <f t="shared" si="0"/>
        <v>8.8657105606258169E-2</v>
      </c>
      <c r="E29" s="29">
        <v>12774</v>
      </c>
      <c r="F29" s="29">
        <v>13207</v>
      </c>
      <c r="G29" s="25">
        <f t="shared" si="1"/>
        <v>1.666602517224125E-2</v>
      </c>
      <c r="H29" s="30">
        <v>82.3</v>
      </c>
      <c r="I29" s="30">
        <v>83.7</v>
      </c>
      <c r="J29" s="25">
        <f t="shared" si="2"/>
        <v>8.4337349397590744E-3</v>
      </c>
      <c r="K29" s="30">
        <v>19.399999999999999</v>
      </c>
      <c r="L29" s="30">
        <v>18.899999999999999</v>
      </c>
      <c r="M29" s="27">
        <f t="shared" si="3"/>
        <v>1.3054830287206221E-2</v>
      </c>
    </row>
    <row r="30" spans="1:13" ht="13.5" customHeight="1" x14ac:dyDescent="0.15">
      <c r="A30" s="28" t="s">
        <v>36</v>
      </c>
      <c r="B30" s="29">
        <v>953</v>
      </c>
      <c r="C30" s="29">
        <v>1003</v>
      </c>
      <c r="D30" s="25">
        <f t="shared" si="0"/>
        <v>2.556237218813906E-2</v>
      </c>
      <c r="E30" s="29">
        <v>7241</v>
      </c>
      <c r="F30" s="29">
        <v>7576</v>
      </c>
      <c r="G30" s="25">
        <f t="shared" si="1"/>
        <v>2.2609165148140598E-2</v>
      </c>
      <c r="H30" s="30">
        <v>76.900000000000006</v>
      </c>
      <c r="I30" s="30">
        <v>79.400000000000006</v>
      </c>
      <c r="J30" s="25">
        <f t="shared" si="2"/>
        <v>1.599488163787588E-2</v>
      </c>
      <c r="K30" s="30">
        <v>14.8</v>
      </c>
      <c r="L30" s="30">
        <v>14.6</v>
      </c>
      <c r="M30" s="27">
        <f t="shared" si="3"/>
        <v>6.8027210884353817E-3</v>
      </c>
    </row>
    <row r="31" spans="1:13" ht="15" customHeight="1" x14ac:dyDescent="0.15">
      <c r="A31" s="28" t="s">
        <v>37</v>
      </c>
      <c r="B31" s="29">
        <v>1845</v>
      </c>
      <c r="C31" s="29">
        <v>2021</v>
      </c>
      <c r="D31" s="25">
        <f t="shared" si="0"/>
        <v>4.5525090532850476E-2</v>
      </c>
      <c r="E31" s="29">
        <v>16580</v>
      </c>
      <c r="F31" s="29">
        <v>17172</v>
      </c>
      <c r="G31" s="25">
        <f t="shared" si="1"/>
        <v>1.7539701351031001E-2</v>
      </c>
      <c r="H31" s="30">
        <v>85.5</v>
      </c>
      <c r="I31" s="30">
        <v>87.4</v>
      </c>
      <c r="J31" s="25">
        <f t="shared" si="2"/>
        <v>1.0989010989011061E-2</v>
      </c>
      <c r="K31" s="30">
        <v>29.4</v>
      </c>
      <c r="L31" s="30">
        <v>29.3</v>
      </c>
      <c r="M31" s="27">
        <f t="shared" si="3"/>
        <v>1.7035775127767216E-3</v>
      </c>
    </row>
    <row r="32" spans="1:13" ht="15" customHeight="1" x14ac:dyDescent="0.15">
      <c r="A32" s="28" t="s">
        <v>38</v>
      </c>
      <c r="B32" s="29">
        <v>1210</v>
      </c>
      <c r="C32" s="29">
        <v>1527</v>
      </c>
      <c r="D32" s="25">
        <f t="shared" si="0"/>
        <v>0.11582024113993428</v>
      </c>
      <c r="E32" s="29">
        <v>11370</v>
      </c>
      <c r="F32" s="29">
        <v>11685</v>
      </c>
      <c r="G32" s="25">
        <f t="shared" si="1"/>
        <v>1.3662979830839306E-2</v>
      </c>
      <c r="H32" s="30">
        <v>89.1</v>
      </c>
      <c r="I32" s="30">
        <v>89.6</v>
      </c>
      <c r="J32" s="25">
        <f t="shared" si="2"/>
        <v>2.7979854504756041E-3</v>
      </c>
      <c r="K32" s="30">
        <v>34.200000000000003</v>
      </c>
      <c r="L32" s="30">
        <v>33.799999999999997</v>
      </c>
      <c r="M32" s="27">
        <f t="shared" si="3"/>
        <v>5.8823529411764497E-3</v>
      </c>
    </row>
    <row r="33" spans="1:13" ht="15" customHeight="1" x14ac:dyDescent="0.15">
      <c r="A33" s="28" t="s">
        <v>39</v>
      </c>
      <c r="B33" s="29">
        <v>2381</v>
      </c>
      <c r="C33" s="29">
        <v>2952</v>
      </c>
      <c r="D33" s="25">
        <f t="shared" si="0"/>
        <v>0.10706919182448904</v>
      </c>
      <c r="E33" s="29">
        <v>22189</v>
      </c>
      <c r="F33" s="29">
        <v>22978</v>
      </c>
      <c r="G33" s="25">
        <f t="shared" si="1"/>
        <v>1.7468505767485154E-2</v>
      </c>
      <c r="H33" s="30">
        <v>87.5</v>
      </c>
      <c r="I33" s="30">
        <v>87.9</v>
      </c>
      <c r="J33" s="25">
        <f t="shared" si="2"/>
        <v>2.2805017103763037E-3</v>
      </c>
      <c r="K33" s="30">
        <v>27.1</v>
      </c>
      <c r="L33" s="30">
        <v>26.3</v>
      </c>
      <c r="M33" s="27">
        <f t="shared" si="3"/>
        <v>1.4981273408239737E-2</v>
      </c>
    </row>
    <row r="34" spans="1:13" ht="15" customHeight="1" x14ac:dyDescent="0.15">
      <c r="A34" s="28" t="s">
        <v>40</v>
      </c>
      <c r="B34" s="29">
        <v>2626</v>
      </c>
      <c r="C34" s="29">
        <v>3085</v>
      </c>
      <c r="D34" s="25">
        <f t="shared" si="0"/>
        <v>8.0371213447732459E-2</v>
      </c>
      <c r="E34" s="29">
        <v>22101</v>
      </c>
      <c r="F34" s="29">
        <v>22887</v>
      </c>
      <c r="G34" s="25">
        <f t="shared" si="1"/>
        <v>1.7471325686849837E-2</v>
      </c>
      <c r="H34" s="30">
        <v>83.1</v>
      </c>
      <c r="I34" s="30">
        <v>85.5</v>
      </c>
      <c r="J34" s="25">
        <f t="shared" si="2"/>
        <v>1.4234875444839923E-2</v>
      </c>
      <c r="K34" s="31">
        <v>24</v>
      </c>
      <c r="L34" s="30">
        <v>23.8</v>
      </c>
      <c r="M34" s="27">
        <f t="shared" si="3"/>
        <v>4.1841004184099972E-3</v>
      </c>
    </row>
    <row r="35" spans="1:13" ht="18" customHeight="1" x14ac:dyDescent="0.15">
      <c r="A35" s="28" t="s">
        <v>41</v>
      </c>
      <c r="B35" s="29">
        <v>2242</v>
      </c>
      <c r="C35" s="29">
        <v>2942</v>
      </c>
      <c r="D35" s="25">
        <f t="shared" si="0"/>
        <v>0.13503086419753085</v>
      </c>
      <c r="E35" s="29">
        <v>21432</v>
      </c>
      <c r="F35" s="29">
        <v>22722</v>
      </c>
      <c r="G35" s="25">
        <f t="shared" si="1"/>
        <v>2.9215926076912591E-2</v>
      </c>
      <c r="H35" s="30">
        <v>80.8</v>
      </c>
      <c r="I35" s="30">
        <v>83.7</v>
      </c>
      <c r="J35" s="25">
        <f t="shared" si="2"/>
        <v>1.7629179331307032E-2</v>
      </c>
      <c r="K35" s="30">
        <v>17.100000000000001</v>
      </c>
      <c r="L35" s="30">
        <v>16.8</v>
      </c>
      <c r="M35" s="27">
        <f t="shared" si="3"/>
        <v>8.8495575221239076E-3</v>
      </c>
    </row>
    <row r="36" spans="1:13" ht="15.75" customHeight="1" x14ac:dyDescent="0.15"/>
    <row r="37" spans="1:13" ht="15.75" customHeight="1" x14ac:dyDescent="0.15"/>
    <row r="38" spans="1:13" ht="15.75" customHeight="1" x14ac:dyDescent="0.15"/>
    <row r="39" spans="1:13" ht="15.75" customHeight="1" x14ac:dyDescent="0.15"/>
    <row r="40" spans="1:13" ht="15.75" customHeight="1" x14ac:dyDescent="0.15"/>
    <row r="41" spans="1:13" ht="15.75" customHeight="1" x14ac:dyDescent="0.15"/>
    <row r="42" spans="1:13" ht="15.75" customHeight="1" x14ac:dyDescent="0.15"/>
    <row r="43" spans="1:13" ht="15.75" customHeight="1" x14ac:dyDescent="0.15"/>
    <row r="44" spans="1:13" ht="15.75" customHeight="1" x14ac:dyDescent="0.15"/>
    <row r="45" spans="1:13" ht="15.75" customHeight="1" x14ac:dyDescent="0.15"/>
    <row r="46" spans="1:13" ht="15.75" customHeight="1" x14ac:dyDescent="0.15"/>
    <row r="47" spans="1:13" ht="15.75" customHeight="1" x14ac:dyDescent="0.15"/>
    <row r="48" spans="1:13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spans="2:2" ht="15.75" customHeight="1" x14ac:dyDescent="0.15"/>
    <row r="66" spans="2:2" ht="15.75" customHeight="1" x14ac:dyDescent="0.15"/>
    <row r="67" spans="2:2" ht="15.75" customHeight="1" x14ac:dyDescent="0.15">
      <c r="B67" s="18"/>
    </row>
    <row r="68" spans="2:2" ht="15.75" customHeight="1" x14ac:dyDescent="0.15">
      <c r="B68" s="316"/>
    </row>
    <row r="69" spans="2:2" ht="15.75" customHeight="1" x14ac:dyDescent="0.15">
      <c r="B69" s="316"/>
    </row>
    <row r="70" spans="2:2" ht="15.75" customHeight="1" x14ac:dyDescent="0.15">
      <c r="B70" s="18"/>
    </row>
    <row r="71" spans="2:2" ht="15.75" customHeight="1" x14ac:dyDescent="0.15">
      <c r="B71" s="316"/>
    </row>
    <row r="72" spans="2:2" ht="15.75" customHeight="1" x14ac:dyDescent="0.15">
      <c r="B72" s="316"/>
    </row>
    <row r="73" spans="2:2" ht="15.75" customHeight="1" x14ac:dyDescent="0.15">
      <c r="B73" s="18"/>
    </row>
    <row r="74" spans="2:2" ht="15.75" customHeight="1" x14ac:dyDescent="0.15">
      <c r="B74" s="316"/>
    </row>
    <row r="75" spans="2:2" ht="15.75" customHeight="1" x14ac:dyDescent="0.15">
      <c r="B75" s="316"/>
    </row>
    <row r="76" spans="2:2" ht="15.75" customHeight="1" x14ac:dyDescent="0.15">
      <c r="B76" s="18"/>
    </row>
    <row r="77" spans="2:2" ht="15.75" customHeight="1" x14ac:dyDescent="0.15">
      <c r="B77" s="316"/>
    </row>
    <row r="78" spans="2:2" ht="15.75" customHeight="1" x14ac:dyDescent="0.15">
      <c r="B78" s="316"/>
    </row>
    <row r="79" spans="2:2" ht="15.75" customHeight="1" x14ac:dyDescent="0.15">
      <c r="B79" s="38"/>
    </row>
    <row r="80" spans="2:2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8">
    <mergeCell ref="A1:A2"/>
    <mergeCell ref="B1:C3"/>
    <mergeCell ref="B4:G4"/>
    <mergeCell ref="H4:M4"/>
    <mergeCell ref="B5:D5"/>
    <mergeCell ref="E5:G5"/>
    <mergeCell ref="H5:J5"/>
    <mergeCell ref="K5:M5"/>
  </mergeCells>
  <pageMargins left="1.25" right="1.25" top="1" bottom="1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0"/>
  <sheetViews>
    <sheetView workbookViewId="0">
      <selection activeCell="A6" sqref="A4:J35"/>
    </sheetView>
  </sheetViews>
  <sheetFormatPr baseColWidth="10" defaultColWidth="14.5" defaultRowHeight="15" customHeight="1" x14ac:dyDescent="0.2"/>
  <cols>
    <col min="1" max="1" width="8.83203125" customWidth="1"/>
    <col min="2" max="10" width="14.83203125" customWidth="1"/>
    <col min="11" max="28" width="8.83203125" customWidth="1"/>
  </cols>
  <sheetData>
    <row r="1" spans="1:28" ht="15" customHeight="1" x14ac:dyDescent="0.2">
      <c r="A1" s="341" t="s">
        <v>0</v>
      </c>
      <c r="B1" s="343"/>
      <c r="C1" s="342"/>
    </row>
    <row r="2" spans="1:28" x14ac:dyDescent="0.2">
      <c r="A2" s="342"/>
      <c r="B2" s="342"/>
      <c r="C2" s="342"/>
      <c r="D2" s="3"/>
      <c r="E2" s="4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">
      <c r="A3" s="179"/>
      <c r="B3" s="342"/>
      <c r="C3" s="34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5.75" customHeight="1" x14ac:dyDescent="0.2">
      <c r="A4" s="3"/>
      <c r="B4" s="353" t="s">
        <v>48</v>
      </c>
      <c r="C4" s="354"/>
      <c r="D4" s="354"/>
      <c r="E4" s="354"/>
      <c r="F4" s="354"/>
      <c r="G4" s="355"/>
      <c r="H4" s="353" t="s">
        <v>49</v>
      </c>
      <c r="I4" s="354"/>
      <c r="J4" s="355"/>
    </row>
    <row r="5" spans="1:28" ht="25.5" customHeight="1" x14ac:dyDescent="0.2">
      <c r="A5" s="3"/>
      <c r="B5" s="353" t="s">
        <v>50</v>
      </c>
      <c r="C5" s="354"/>
      <c r="D5" s="355"/>
      <c r="E5" s="356" t="s">
        <v>51</v>
      </c>
      <c r="F5" s="354"/>
      <c r="G5" s="355"/>
      <c r="H5" s="356" t="s">
        <v>52</v>
      </c>
      <c r="I5" s="354"/>
      <c r="J5" s="355"/>
    </row>
    <row r="6" spans="1:28" ht="87.75" customHeight="1" x14ac:dyDescent="0.2">
      <c r="A6" s="7"/>
      <c r="B6" s="8" t="s">
        <v>10</v>
      </c>
      <c r="C6" s="8" t="s">
        <v>11</v>
      </c>
      <c r="D6" s="317" t="s">
        <v>266</v>
      </c>
      <c r="E6" s="8" t="s">
        <v>10</v>
      </c>
      <c r="F6" s="8" t="s">
        <v>11</v>
      </c>
      <c r="G6" s="10" t="s">
        <v>12</v>
      </c>
      <c r="H6" s="8" t="s">
        <v>10</v>
      </c>
      <c r="I6" s="8" t="s">
        <v>11</v>
      </c>
      <c r="J6" s="10" t="s">
        <v>12</v>
      </c>
    </row>
    <row r="7" spans="1:28" ht="13.5" customHeight="1" x14ac:dyDescent="0.2">
      <c r="A7" s="33" t="s">
        <v>13</v>
      </c>
      <c r="B7" s="26">
        <v>26.3</v>
      </c>
      <c r="C7" s="26">
        <v>25.3</v>
      </c>
      <c r="D7" s="27">
        <f t="shared" ref="D7:D35" si="0">ABS(B7/AVERAGE(B7,C7)-1)</f>
        <v>1.9379844961240345E-2</v>
      </c>
      <c r="E7" s="26">
        <v>17.2</v>
      </c>
      <c r="F7" s="26">
        <v>16.2</v>
      </c>
      <c r="G7" s="34">
        <f t="shared" ref="G7:G35" si="1">ABS(E7/AVERAGE(E7,F7)-1)</f>
        <v>2.9940119760478945E-2</v>
      </c>
      <c r="H7" s="26">
        <v>43.1</v>
      </c>
      <c r="I7" s="26">
        <v>21.4</v>
      </c>
      <c r="J7" s="34">
        <f t="shared" ref="J7:J35" si="2">ABS(H7/AVERAGE(H7,I7)-1)</f>
        <v>0.33643410852713185</v>
      </c>
    </row>
    <row r="8" spans="1:28" ht="13.5" customHeight="1" x14ac:dyDescent="0.2">
      <c r="A8" s="4" t="s">
        <v>14</v>
      </c>
      <c r="B8" s="30">
        <v>33.299999999999997</v>
      </c>
      <c r="C8" s="30">
        <v>29.4</v>
      </c>
      <c r="D8" s="27">
        <f t="shared" si="0"/>
        <v>6.2200956937799035E-2</v>
      </c>
      <c r="E8" s="30">
        <v>14.7</v>
      </c>
      <c r="F8" s="30">
        <v>14.4</v>
      </c>
      <c r="G8" s="34">
        <f t="shared" si="1"/>
        <v>1.0309278350515427E-2</v>
      </c>
      <c r="H8" s="30">
        <v>54.3</v>
      </c>
      <c r="I8" s="30">
        <v>30.7</v>
      </c>
      <c r="J8" s="34">
        <f t="shared" si="2"/>
        <v>0.27764705882352936</v>
      </c>
    </row>
    <row r="9" spans="1:28" ht="13.5" customHeight="1" x14ac:dyDescent="0.2">
      <c r="A9" s="4" t="s">
        <v>15</v>
      </c>
      <c r="B9" s="30">
        <v>26.9</v>
      </c>
      <c r="C9" s="30">
        <v>19.5</v>
      </c>
      <c r="D9" s="27">
        <f t="shared" si="0"/>
        <v>0.15948275862068972</v>
      </c>
      <c r="E9" s="30">
        <v>8.8000000000000007</v>
      </c>
      <c r="F9" s="30">
        <v>9.1999999999999993</v>
      </c>
      <c r="G9" s="34">
        <f t="shared" si="1"/>
        <v>2.2222222222222143E-2</v>
      </c>
      <c r="H9" s="30">
        <v>33.9</v>
      </c>
      <c r="I9" s="30">
        <v>18.3</v>
      </c>
      <c r="J9" s="34">
        <f t="shared" si="2"/>
        <v>0.29885057471264354</v>
      </c>
    </row>
    <row r="10" spans="1:28" ht="15" customHeight="1" x14ac:dyDescent="0.2">
      <c r="A10" s="4" t="s">
        <v>16</v>
      </c>
      <c r="B10" s="30">
        <v>19.100000000000001</v>
      </c>
      <c r="C10" s="30">
        <v>18.899999999999999</v>
      </c>
      <c r="D10" s="27">
        <f t="shared" si="0"/>
        <v>5.2631578947368585E-3</v>
      </c>
      <c r="E10" s="30">
        <v>15.6</v>
      </c>
      <c r="F10" s="30">
        <v>15.6</v>
      </c>
      <c r="G10" s="34">
        <f t="shared" si="1"/>
        <v>0</v>
      </c>
      <c r="H10" s="30">
        <v>40.9</v>
      </c>
      <c r="I10" s="30">
        <v>18.3</v>
      </c>
      <c r="J10" s="34">
        <f t="shared" si="2"/>
        <v>0.38175675675675658</v>
      </c>
    </row>
    <row r="11" spans="1:28" ht="13.5" customHeight="1" x14ac:dyDescent="0.2">
      <c r="A11" s="4" t="s">
        <v>17</v>
      </c>
      <c r="B11" s="30">
        <v>33.700000000000003</v>
      </c>
      <c r="C11" s="31">
        <v>27</v>
      </c>
      <c r="D11" s="27">
        <f t="shared" si="0"/>
        <v>0.11037891268533784</v>
      </c>
      <c r="E11" s="30">
        <v>33.700000000000003</v>
      </c>
      <c r="F11" s="30">
        <v>26.6</v>
      </c>
      <c r="G11" s="34">
        <f t="shared" si="1"/>
        <v>0.11774461028192373</v>
      </c>
      <c r="H11" s="30">
        <v>53.1</v>
      </c>
      <c r="I11" s="30">
        <v>27.5</v>
      </c>
      <c r="J11" s="34">
        <f t="shared" si="2"/>
        <v>0.31761786600496289</v>
      </c>
    </row>
    <row r="12" spans="1:28" ht="13.5" customHeight="1" x14ac:dyDescent="0.2">
      <c r="A12" s="4" t="s">
        <v>18</v>
      </c>
      <c r="B12" s="30">
        <v>20.399999999999999</v>
      </c>
      <c r="C12" s="30">
        <v>28.3</v>
      </c>
      <c r="D12" s="27">
        <f t="shared" si="0"/>
        <v>0.16221765913757713</v>
      </c>
      <c r="E12" s="30">
        <v>13.5</v>
      </c>
      <c r="F12" s="30">
        <v>14.9</v>
      </c>
      <c r="G12" s="34">
        <f t="shared" si="1"/>
        <v>4.9295774647887258E-2</v>
      </c>
      <c r="H12" s="30">
        <v>41.3</v>
      </c>
      <c r="I12" s="30">
        <v>17.3</v>
      </c>
      <c r="J12" s="34">
        <f t="shared" si="2"/>
        <v>0.40955631399317416</v>
      </c>
    </row>
    <row r="13" spans="1:28" ht="13.5" customHeight="1" x14ac:dyDescent="0.2">
      <c r="A13" s="4" t="s">
        <v>19</v>
      </c>
      <c r="B13" s="31">
        <v>44</v>
      </c>
      <c r="C13" s="30">
        <v>27.2</v>
      </c>
      <c r="D13" s="27">
        <f t="shared" si="0"/>
        <v>0.23595505617977519</v>
      </c>
      <c r="E13" s="30">
        <v>22.8</v>
      </c>
      <c r="F13" s="30">
        <v>19.5</v>
      </c>
      <c r="G13" s="34">
        <f t="shared" si="1"/>
        <v>7.8014184397163122E-2</v>
      </c>
      <c r="H13" s="30">
        <v>41.9</v>
      </c>
      <c r="I13" s="30">
        <v>15.5</v>
      </c>
      <c r="J13" s="34">
        <f t="shared" si="2"/>
        <v>0.45993031358885017</v>
      </c>
    </row>
    <row r="14" spans="1:28" ht="13.5" customHeight="1" x14ac:dyDescent="0.2">
      <c r="A14" s="4" t="s">
        <v>20</v>
      </c>
      <c r="B14" s="30">
        <v>39.6</v>
      </c>
      <c r="C14" s="30">
        <v>33.9</v>
      </c>
      <c r="D14" s="27">
        <f t="shared" si="0"/>
        <v>7.7551020408163307E-2</v>
      </c>
      <c r="E14" s="30">
        <v>21.2</v>
      </c>
      <c r="F14" s="30">
        <v>18.3</v>
      </c>
      <c r="G14" s="34">
        <f t="shared" si="1"/>
        <v>7.3417721518987289E-2</v>
      </c>
      <c r="H14" s="30">
        <v>48.5</v>
      </c>
      <c r="I14" s="30">
        <v>23.5</v>
      </c>
      <c r="J14" s="34">
        <f t="shared" si="2"/>
        <v>0.34722222222222232</v>
      </c>
    </row>
    <row r="15" spans="1:28" ht="13.5" customHeight="1" x14ac:dyDescent="0.2">
      <c r="A15" s="4" t="s">
        <v>21</v>
      </c>
      <c r="B15" s="30">
        <v>23.3</v>
      </c>
      <c r="C15" s="30">
        <v>23.7</v>
      </c>
      <c r="D15" s="27">
        <f t="shared" si="0"/>
        <v>8.5106382978723527E-3</v>
      </c>
      <c r="E15" s="30">
        <v>11.4</v>
      </c>
      <c r="F15" s="30">
        <v>11.7</v>
      </c>
      <c r="G15" s="34">
        <f t="shared" si="1"/>
        <v>1.2987012987012991E-2</v>
      </c>
      <c r="H15" s="30">
        <v>35.799999999999997</v>
      </c>
      <c r="I15" s="30">
        <v>15.7</v>
      </c>
      <c r="J15" s="34">
        <f t="shared" si="2"/>
        <v>0.39029126213592225</v>
      </c>
    </row>
    <row r="16" spans="1:28" ht="13.5" customHeight="1" x14ac:dyDescent="0.2">
      <c r="A16" s="4" t="s">
        <v>22</v>
      </c>
      <c r="B16" s="30">
        <v>30.4</v>
      </c>
      <c r="C16" s="30">
        <v>29.4</v>
      </c>
      <c r="D16" s="27">
        <f t="shared" si="0"/>
        <v>1.6722408026755842E-2</v>
      </c>
      <c r="E16" s="30">
        <v>16.8</v>
      </c>
      <c r="F16" s="30">
        <v>16.3</v>
      </c>
      <c r="G16" s="34">
        <f t="shared" si="1"/>
        <v>1.5105740181268867E-2</v>
      </c>
      <c r="H16" s="30">
        <v>48.7</v>
      </c>
      <c r="I16" s="30">
        <v>24.7</v>
      </c>
      <c r="J16" s="34">
        <f t="shared" si="2"/>
        <v>0.326975476839237</v>
      </c>
    </row>
    <row r="17" spans="1:10" ht="13.5" customHeight="1" x14ac:dyDescent="0.2">
      <c r="A17" s="4" t="s">
        <v>23</v>
      </c>
      <c r="B17" s="31">
        <v>30</v>
      </c>
      <c r="C17" s="30">
        <v>27.9</v>
      </c>
      <c r="D17" s="27">
        <f t="shared" si="0"/>
        <v>3.62694300518136E-2</v>
      </c>
      <c r="E17" s="31">
        <v>27</v>
      </c>
      <c r="F17" s="30">
        <v>22.8</v>
      </c>
      <c r="G17" s="34">
        <f t="shared" si="1"/>
        <v>8.4337349397590522E-2</v>
      </c>
      <c r="H17" s="30">
        <v>41.2</v>
      </c>
      <c r="I17" s="30">
        <v>20.9</v>
      </c>
      <c r="J17" s="34">
        <f t="shared" si="2"/>
        <v>0.32689210950080527</v>
      </c>
    </row>
    <row r="18" spans="1:10" ht="13.5" customHeight="1" x14ac:dyDescent="0.2">
      <c r="A18" s="4" t="s">
        <v>24</v>
      </c>
      <c r="B18" s="30">
        <v>21.6</v>
      </c>
      <c r="C18" s="30">
        <v>19.399999999999999</v>
      </c>
      <c r="D18" s="27">
        <f t="shared" si="0"/>
        <v>5.3658536585365901E-2</v>
      </c>
      <c r="E18" s="30">
        <v>10.6</v>
      </c>
      <c r="F18" s="31">
        <v>10</v>
      </c>
      <c r="G18" s="34">
        <f t="shared" si="1"/>
        <v>2.9126213592232997E-2</v>
      </c>
      <c r="H18" s="31">
        <v>34</v>
      </c>
      <c r="I18" s="30">
        <v>14.4</v>
      </c>
      <c r="J18" s="34">
        <f t="shared" si="2"/>
        <v>0.4049586776859504</v>
      </c>
    </row>
    <row r="19" spans="1:10" ht="13.5" customHeight="1" x14ac:dyDescent="0.2">
      <c r="A19" s="4" t="s">
        <v>25</v>
      </c>
      <c r="B19" s="30">
        <v>15.9</v>
      </c>
      <c r="C19" s="30">
        <v>13.4</v>
      </c>
      <c r="D19" s="27">
        <f t="shared" si="0"/>
        <v>8.53242320819112E-2</v>
      </c>
      <c r="E19" s="30">
        <v>12.9</v>
      </c>
      <c r="F19" s="30">
        <v>12.8</v>
      </c>
      <c r="G19" s="34">
        <f t="shared" si="1"/>
        <v>3.8910505836575737E-3</v>
      </c>
      <c r="H19" s="30">
        <v>43.9</v>
      </c>
      <c r="I19" s="30">
        <v>26.8</v>
      </c>
      <c r="J19" s="34">
        <f t="shared" si="2"/>
        <v>0.24186704384724167</v>
      </c>
    </row>
    <row r="20" spans="1:10" ht="13.5" customHeight="1" x14ac:dyDescent="0.2">
      <c r="A20" s="4" t="s">
        <v>26</v>
      </c>
      <c r="B20" s="30">
        <v>37.9</v>
      </c>
      <c r="C20" s="30">
        <v>31.5</v>
      </c>
      <c r="D20" s="27">
        <f t="shared" si="0"/>
        <v>9.2219020172910504E-2</v>
      </c>
      <c r="E20" s="30">
        <v>13.1</v>
      </c>
      <c r="F20" s="30">
        <v>13.6</v>
      </c>
      <c r="G20" s="34">
        <f t="shared" si="1"/>
        <v>1.8726591760299671E-2</v>
      </c>
      <c r="H20" s="30">
        <v>42.7</v>
      </c>
      <c r="I20" s="30">
        <v>15.7</v>
      </c>
      <c r="J20" s="34">
        <f t="shared" si="2"/>
        <v>0.46232876712328763</v>
      </c>
    </row>
    <row r="21" spans="1:10" ht="13.5" customHeight="1" x14ac:dyDescent="0.2">
      <c r="A21" s="4" t="s">
        <v>27</v>
      </c>
      <c r="B21" s="30">
        <v>36.200000000000003</v>
      </c>
      <c r="C21" s="30">
        <v>22.1</v>
      </c>
      <c r="D21" s="27">
        <f t="shared" si="0"/>
        <v>0.24185248713550611</v>
      </c>
      <c r="E21" s="30">
        <v>15.3</v>
      </c>
      <c r="F21" s="30">
        <v>12.4</v>
      </c>
      <c r="G21" s="34">
        <f t="shared" si="1"/>
        <v>0.10469314079422376</v>
      </c>
      <c r="H21" s="31">
        <v>39</v>
      </c>
      <c r="I21" s="30">
        <v>13.4</v>
      </c>
      <c r="J21" s="34">
        <f t="shared" si="2"/>
        <v>0.48854961832061083</v>
      </c>
    </row>
    <row r="22" spans="1:10" ht="13.5" customHeight="1" x14ac:dyDescent="0.2">
      <c r="A22" s="4" t="s">
        <v>28</v>
      </c>
      <c r="B22" s="30">
        <v>36.1</v>
      </c>
      <c r="C22" s="30">
        <v>27.6</v>
      </c>
      <c r="D22" s="27">
        <f t="shared" si="0"/>
        <v>0.13343799058084782</v>
      </c>
      <c r="E22" s="30">
        <v>14.1</v>
      </c>
      <c r="F22" s="30">
        <v>13.5</v>
      </c>
      <c r="G22" s="34">
        <f t="shared" si="1"/>
        <v>2.1739130434782483E-2</v>
      </c>
      <c r="H22" s="30">
        <v>41.2</v>
      </c>
      <c r="I22" s="30">
        <v>16.100000000000001</v>
      </c>
      <c r="J22" s="34">
        <f t="shared" si="2"/>
        <v>0.43804537521815012</v>
      </c>
    </row>
    <row r="23" spans="1:10" ht="13.5" customHeight="1" x14ac:dyDescent="0.2">
      <c r="A23" s="4" t="s">
        <v>29</v>
      </c>
      <c r="B23" s="30">
        <v>34.200000000000003</v>
      </c>
      <c r="C23" s="30">
        <v>36.200000000000003</v>
      </c>
      <c r="D23" s="27">
        <f t="shared" si="0"/>
        <v>2.8409090909090939E-2</v>
      </c>
      <c r="E23" s="30">
        <v>23.6</v>
      </c>
      <c r="F23" s="30">
        <v>25.2</v>
      </c>
      <c r="G23" s="34">
        <f t="shared" si="1"/>
        <v>3.2786885245901565E-2</v>
      </c>
      <c r="H23" s="30">
        <v>38.299999999999997</v>
      </c>
      <c r="I23" s="30">
        <v>21.5</v>
      </c>
      <c r="J23" s="34">
        <f t="shared" si="2"/>
        <v>0.28093645484949836</v>
      </c>
    </row>
    <row r="24" spans="1:10" ht="13.5" customHeight="1" x14ac:dyDescent="0.2">
      <c r="A24" s="4" t="s">
        <v>30</v>
      </c>
      <c r="B24" s="30">
        <v>21.8</v>
      </c>
      <c r="C24" s="30">
        <v>18.899999999999999</v>
      </c>
      <c r="D24" s="27">
        <f t="shared" si="0"/>
        <v>7.1253071253071232E-2</v>
      </c>
      <c r="E24" s="30">
        <v>13.3</v>
      </c>
      <c r="F24" s="30">
        <v>13.4</v>
      </c>
      <c r="G24" s="34">
        <f t="shared" si="1"/>
        <v>3.7453183520599342E-3</v>
      </c>
      <c r="H24" s="31">
        <v>41</v>
      </c>
      <c r="I24" s="30">
        <v>19.100000000000001</v>
      </c>
      <c r="J24" s="34">
        <f t="shared" si="2"/>
        <v>0.36439267886855231</v>
      </c>
    </row>
    <row r="25" spans="1:10" ht="13.5" customHeight="1" x14ac:dyDescent="0.2">
      <c r="A25" s="4" t="s">
        <v>31</v>
      </c>
      <c r="B25" s="30">
        <v>21.3</v>
      </c>
      <c r="C25" s="30">
        <v>20.7</v>
      </c>
      <c r="D25" s="27">
        <f t="shared" si="0"/>
        <v>1.4285714285714235E-2</v>
      </c>
      <c r="E25" s="30">
        <v>15.9</v>
      </c>
      <c r="F25" s="30">
        <v>14.2</v>
      </c>
      <c r="G25" s="34">
        <f t="shared" si="1"/>
        <v>5.6478405315614655E-2</v>
      </c>
      <c r="H25" s="30">
        <v>49.2</v>
      </c>
      <c r="I25" s="30">
        <v>28.6</v>
      </c>
      <c r="J25" s="34">
        <f t="shared" si="2"/>
        <v>0.26478149100257053</v>
      </c>
    </row>
    <row r="26" spans="1:10" ht="13.5" customHeight="1" x14ac:dyDescent="0.2">
      <c r="A26" s="4" t="s">
        <v>32</v>
      </c>
      <c r="B26" s="30">
        <v>30.1</v>
      </c>
      <c r="C26" s="30">
        <v>31.7</v>
      </c>
      <c r="D26" s="27">
        <f t="shared" si="0"/>
        <v>2.5889967637540368E-2</v>
      </c>
      <c r="E26" s="31">
        <v>25</v>
      </c>
      <c r="F26" s="30">
        <v>24.4</v>
      </c>
      <c r="G26" s="34">
        <f t="shared" si="1"/>
        <v>1.2145748987854255E-2</v>
      </c>
      <c r="H26" s="30">
        <v>37.9</v>
      </c>
      <c r="I26" s="30">
        <v>19.8</v>
      </c>
      <c r="J26" s="34">
        <f t="shared" si="2"/>
        <v>0.31369150779895993</v>
      </c>
    </row>
    <row r="27" spans="1:10" ht="13.5" customHeight="1" x14ac:dyDescent="0.2">
      <c r="A27" s="4" t="s">
        <v>33</v>
      </c>
      <c r="B27" s="30">
        <v>25.3</v>
      </c>
      <c r="C27" s="30">
        <v>29.7</v>
      </c>
      <c r="D27" s="27">
        <f t="shared" si="0"/>
        <v>7.999999999999996E-2</v>
      </c>
      <c r="E27" s="31">
        <v>20</v>
      </c>
      <c r="F27" s="30">
        <v>18.2</v>
      </c>
      <c r="G27" s="34">
        <f t="shared" si="1"/>
        <v>4.7120418848167533E-2</v>
      </c>
      <c r="H27" s="30">
        <v>40.6</v>
      </c>
      <c r="I27" s="31">
        <v>21</v>
      </c>
      <c r="J27" s="34">
        <f t="shared" si="2"/>
        <v>0.31818181818181812</v>
      </c>
    </row>
    <row r="28" spans="1:10" ht="13.5" customHeight="1" x14ac:dyDescent="0.2">
      <c r="A28" s="4" t="s">
        <v>34</v>
      </c>
      <c r="B28" s="30">
        <v>27.6</v>
      </c>
      <c r="C28" s="30">
        <v>20.8</v>
      </c>
      <c r="D28" s="27">
        <f t="shared" si="0"/>
        <v>0.14049586776859502</v>
      </c>
      <c r="E28" s="30">
        <v>12.4</v>
      </c>
      <c r="F28" s="30">
        <v>12.1</v>
      </c>
      <c r="G28" s="34">
        <f t="shared" si="1"/>
        <v>1.2244897959183598E-2</v>
      </c>
      <c r="H28" s="30">
        <v>38.6</v>
      </c>
      <c r="I28" s="30">
        <v>18.5</v>
      </c>
      <c r="J28" s="34">
        <f t="shared" si="2"/>
        <v>0.35201401050788084</v>
      </c>
    </row>
    <row r="29" spans="1:10" ht="13.5" customHeight="1" x14ac:dyDescent="0.2">
      <c r="A29" s="4" t="s">
        <v>35</v>
      </c>
      <c r="B29" s="30">
        <v>21.7</v>
      </c>
      <c r="C29" s="30">
        <v>15.3</v>
      </c>
      <c r="D29" s="27">
        <f t="shared" si="0"/>
        <v>0.17297297297297298</v>
      </c>
      <c r="E29" s="30">
        <v>15.5</v>
      </c>
      <c r="F29" s="30">
        <v>15.8</v>
      </c>
      <c r="G29" s="34">
        <f t="shared" si="1"/>
        <v>9.5846645367412275E-3</v>
      </c>
      <c r="H29" s="30">
        <v>39.6</v>
      </c>
      <c r="I29" s="30">
        <v>18.600000000000001</v>
      </c>
      <c r="J29" s="34">
        <f t="shared" si="2"/>
        <v>0.36082474226804129</v>
      </c>
    </row>
    <row r="30" spans="1:10" ht="13.5" customHeight="1" x14ac:dyDescent="0.2">
      <c r="A30" s="4" t="s">
        <v>36</v>
      </c>
      <c r="B30" s="30">
        <v>13.6</v>
      </c>
      <c r="C30" s="30">
        <v>13.1</v>
      </c>
      <c r="D30" s="27">
        <f t="shared" si="0"/>
        <v>1.8726591760299671E-2</v>
      </c>
      <c r="E30" s="30">
        <v>8.3000000000000007</v>
      </c>
      <c r="F30" s="30">
        <v>8.9</v>
      </c>
      <c r="G30" s="34">
        <f t="shared" si="1"/>
        <v>3.488372093023262E-2</v>
      </c>
      <c r="H30" s="30">
        <v>32.9</v>
      </c>
      <c r="I30" s="30">
        <v>17.899999999999999</v>
      </c>
      <c r="J30" s="34">
        <f t="shared" si="2"/>
        <v>0.29527559055118102</v>
      </c>
    </row>
    <row r="31" spans="1:10" ht="13.5" customHeight="1" x14ac:dyDescent="0.2">
      <c r="A31" s="4" t="s">
        <v>37</v>
      </c>
      <c r="B31" s="30">
        <v>28.7</v>
      </c>
      <c r="C31" s="30">
        <v>22.5</v>
      </c>
      <c r="D31" s="27">
        <f t="shared" si="0"/>
        <v>0.12109375</v>
      </c>
      <c r="E31" s="30">
        <v>18.2</v>
      </c>
      <c r="F31" s="30">
        <v>15.1</v>
      </c>
      <c r="G31" s="34">
        <f t="shared" si="1"/>
        <v>9.3093093093093104E-2</v>
      </c>
      <c r="H31" s="30">
        <v>41.2</v>
      </c>
      <c r="I31" s="30">
        <v>16.8</v>
      </c>
      <c r="J31" s="34">
        <f t="shared" si="2"/>
        <v>0.42068965517241397</v>
      </c>
    </row>
    <row r="32" spans="1:10" ht="13.5" customHeight="1" x14ac:dyDescent="0.2">
      <c r="A32" s="4" t="s">
        <v>38</v>
      </c>
      <c r="B32" s="30">
        <v>22.1</v>
      </c>
      <c r="C32" s="30">
        <v>18.600000000000001</v>
      </c>
      <c r="D32" s="27">
        <f t="shared" si="0"/>
        <v>8.5995085995085985E-2</v>
      </c>
      <c r="E32" s="30">
        <v>11.1</v>
      </c>
      <c r="F32" s="30">
        <v>11.3</v>
      </c>
      <c r="G32" s="34">
        <f t="shared" si="1"/>
        <v>8.9285714285713969E-3</v>
      </c>
      <c r="H32" s="30">
        <v>48.5</v>
      </c>
      <c r="I32" s="31">
        <v>25</v>
      </c>
      <c r="J32" s="34">
        <f t="shared" si="2"/>
        <v>0.3197278911564625</v>
      </c>
    </row>
    <row r="33" spans="1:10" ht="13.5" customHeight="1" x14ac:dyDescent="0.2">
      <c r="A33" s="4" t="s">
        <v>39</v>
      </c>
      <c r="B33" s="35">
        <v>39</v>
      </c>
      <c r="C33" s="36">
        <v>30.8</v>
      </c>
      <c r="D33" s="27">
        <f t="shared" si="0"/>
        <v>0.11747851002865328</v>
      </c>
      <c r="E33" s="36">
        <v>35.299999999999997</v>
      </c>
      <c r="F33" s="36">
        <v>28.5</v>
      </c>
      <c r="G33" s="34">
        <f t="shared" si="1"/>
        <v>0.10658307210031337</v>
      </c>
      <c r="H33" s="36">
        <v>51.2</v>
      </c>
      <c r="I33" s="36">
        <v>18.100000000000001</v>
      </c>
      <c r="J33" s="34">
        <f t="shared" si="2"/>
        <v>0.47763347763347741</v>
      </c>
    </row>
    <row r="34" spans="1:10" ht="13.5" customHeight="1" x14ac:dyDescent="0.2">
      <c r="A34" s="28" t="s">
        <v>40</v>
      </c>
      <c r="B34" s="30">
        <v>41.7</v>
      </c>
      <c r="C34" s="30">
        <v>30.6</v>
      </c>
      <c r="D34" s="27">
        <f t="shared" si="0"/>
        <v>0.15352697095435675</v>
      </c>
      <c r="E34" s="30">
        <v>39.5</v>
      </c>
      <c r="F34" s="31">
        <v>28</v>
      </c>
      <c r="G34" s="34">
        <f t="shared" si="1"/>
        <v>0.17037037037037028</v>
      </c>
      <c r="H34" s="30">
        <v>54.5</v>
      </c>
      <c r="I34" s="30">
        <v>29.9</v>
      </c>
      <c r="J34" s="34">
        <f t="shared" si="2"/>
        <v>0.29146919431279605</v>
      </c>
    </row>
    <row r="35" spans="1:10" ht="16.5" customHeight="1" x14ac:dyDescent="0.2">
      <c r="A35" s="28" t="s">
        <v>41</v>
      </c>
      <c r="B35" s="30">
        <v>38.700000000000003</v>
      </c>
      <c r="C35" s="30">
        <v>34.799999999999997</v>
      </c>
      <c r="D35" s="27">
        <f t="shared" si="0"/>
        <v>5.3061224489795888E-2</v>
      </c>
      <c r="E35" s="30">
        <v>18.100000000000001</v>
      </c>
      <c r="F35" s="30">
        <v>16.5</v>
      </c>
      <c r="G35" s="34">
        <f t="shared" si="1"/>
        <v>4.6242774566473965E-2</v>
      </c>
      <c r="H35" s="31">
        <v>47</v>
      </c>
      <c r="I35" s="30">
        <v>25.2</v>
      </c>
      <c r="J35" s="34">
        <f t="shared" si="2"/>
        <v>0.30193905817174516</v>
      </c>
    </row>
    <row r="36" spans="1:10" ht="15.75" customHeight="1" x14ac:dyDescent="0.2"/>
    <row r="37" spans="1:10" ht="15.75" customHeight="1" x14ac:dyDescent="0.2"/>
    <row r="38" spans="1:10" ht="15.75" customHeight="1" x14ac:dyDescent="0.2"/>
    <row r="39" spans="1:10" ht="15.75" customHeight="1" x14ac:dyDescent="0.2"/>
    <row r="40" spans="1:10" ht="15.75" customHeight="1" x14ac:dyDescent="0.2"/>
    <row r="41" spans="1:10" ht="15.75" customHeight="1" x14ac:dyDescent="0.2"/>
    <row r="42" spans="1:10" ht="15.75" customHeight="1" x14ac:dyDescent="0.2"/>
    <row r="43" spans="1:10" ht="15.75" customHeight="1" x14ac:dyDescent="0.2"/>
    <row r="44" spans="1:10" ht="15.75" customHeight="1" x14ac:dyDescent="0.2"/>
    <row r="45" spans="1:10" ht="15.75" customHeight="1" x14ac:dyDescent="0.2"/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1:A2"/>
    <mergeCell ref="B1:C3"/>
    <mergeCell ref="B4:G4"/>
    <mergeCell ref="H4:J4"/>
    <mergeCell ref="B5:D5"/>
    <mergeCell ref="E5:G5"/>
    <mergeCell ref="H5:J5"/>
  </mergeCells>
  <pageMargins left="1.25" right="1.25" top="1" bottom="1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A6" sqref="A4:M35"/>
    </sheetView>
  </sheetViews>
  <sheetFormatPr baseColWidth="10" defaultColWidth="14.5" defaultRowHeight="15" customHeight="1" x14ac:dyDescent="0.2"/>
  <cols>
    <col min="1" max="1" width="8.83203125" customWidth="1"/>
    <col min="2" max="13" width="11.5" customWidth="1"/>
    <col min="14" max="26" width="8.83203125" customWidth="1"/>
  </cols>
  <sheetData>
    <row r="1" spans="1:26" ht="15" customHeight="1" x14ac:dyDescent="0.2">
      <c r="A1" s="341" t="s">
        <v>0</v>
      </c>
      <c r="B1" s="343"/>
      <c r="C1" s="342"/>
    </row>
    <row r="2" spans="1:26" x14ac:dyDescent="0.2">
      <c r="A2" s="342"/>
      <c r="B2" s="342"/>
      <c r="C2" s="342"/>
      <c r="D2" s="3"/>
      <c r="E2" s="4"/>
      <c r="F2" s="3"/>
      <c r="G2" s="3"/>
      <c r="H2" s="4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179"/>
      <c r="B3" s="342"/>
      <c r="C3" s="342"/>
    </row>
    <row r="4" spans="1:26" ht="15.75" customHeight="1" x14ac:dyDescent="0.2">
      <c r="A4" s="21"/>
      <c r="B4" s="357" t="s">
        <v>53</v>
      </c>
      <c r="C4" s="358"/>
      <c r="D4" s="358"/>
      <c r="E4" s="358"/>
      <c r="F4" s="358"/>
      <c r="G4" s="359"/>
      <c r="H4" s="360" t="s">
        <v>54</v>
      </c>
      <c r="I4" s="358"/>
      <c r="J4" s="358"/>
      <c r="K4" s="358"/>
      <c r="L4" s="358"/>
      <c r="M4" s="359"/>
    </row>
    <row r="5" spans="1:26" ht="57.75" customHeight="1" x14ac:dyDescent="0.2">
      <c r="A5" s="21"/>
      <c r="B5" s="357" t="s">
        <v>55</v>
      </c>
      <c r="C5" s="358"/>
      <c r="D5" s="359"/>
      <c r="E5" s="361" t="s">
        <v>56</v>
      </c>
      <c r="F5" s="358"/>
      <c r="G5" s="359"/>
      <c r="H5" s="362" t="s">
        <v>57</v>
      </c>
      <c r="I5" s="358"/>
      <c r="J5" s="359"/>
      <c r="K5" s="362" t="s">
        <v>58</v>
      </c>
      <c r="L5" s="358"/>
      <c r="M5" s="359"/>
    </row>
    <row r="6" spans="1:26" ht="87.75" customHeight="1" x14ac:dyDescent="0.2">
      <c r="A6" s="7"/>
      <c r="B6" s="8" t="s">
        <v>10</v>
      </c>
      <c r="C6" s="8" t="s">
        <v>11</v>
      </c>
      <c r="D6" s="317" t="s">
        <v>266</v>
      </c>
      <c r="E6" s="8" t="s">
        <v>10</v>
      </c>
      <c r="F6" s="8" t="s">
        <v>11</v>
      </c>
      <c r="G6" s="10" t="s">
        <v>59</v>
      </c>
      <c r="H6" s="8" t="s">
        <v>10</v>
      </c>
      <c r="I6" s="8" t="s">
        <v>11</v>
      </c>
      <c r="J6" s="10" t="s">
        <v>59</v>
      </c>
      <c r="K6" s="8" t="s">
        <v>10</v>
      </c>
      <c r="L6" s="8" t="s">
        <v>11</v>
      </c>
      <c r="M6" s="10" t="s">
        <v>59</v>
      </c>
    </row>
    <row r="7" spans="1:26" ht="13.5" customHeight="1" x14ac:dyDescent="0.2">
      <c r="A7" s="22" t="s">
        <v>13</v>
      </c>
      <c r="B7" s="26">
        <v>37.5</v>
      </c>
      <c r="C7" s="26">
        <v>24.7</v>
      </c>
      <c r="D7" s="34">
        <f t="shared" ref="D7:D35" si="0">ABS(B7/AVERAGE(B7,C7)-1)</f>
        <v>0.20578778135048226</v>
      </c>
      <c r="E7" s="26">
        <v>78.7</v>
      </c>
      <c r="F7" s="26">
        <v>33.700000000000003</v>
      </c>
      <c r="G7" s="34">
        <f t="shared" ref="G7:G35" si="1">ABS(E7/AVERAGE(E7,F7)-1)</f>
        <v>0.40035587188612087</v>
      </c>
      <c r="H7" s="26">
        <v>27.5</v>
      </c>
      <c r="I7" s="26">
        <v>31.9</v>
      </c>
      <c r="J7" s="37">
        <f t="shared" ref="J7:J35" si="2">ABS(H7/AVERAGE(H7,I7)-1)</f>
        <v>7.407407407407407E-2</v>
      </c>
      <c r="K7" s="26">
        <v>12.2</v>
      </c>
      <c r="L7" s="26">
        <v>11.4</v>
      </c>
      <c r="M7" s="34">
        <f t="shared" ref="M7:M35" si="3">ABS(K7/AVERAGE(K7,L7)-1)</f>
        <v>3.3898305084745672E-2</v>
      </c>
    </row>
    <row r="8" spans="1:26" ht="13.5" customHeight="1" x14ac:dyDescent="0.2">
      <c r="A8" s="28" t="s">
        <v>14</v>
      </c>
      <c r="B8" s="30">
        <v>43.1</v>
      </c>
      <c r="C8" s="30">
        <v>28.7</v>
      </c>
      <c r="D8" s="34">
        <f t="shared" si="0"/>
        <v>0.20055710306406693</v>
      </c>
      <c r="E8" s="30">
        <v>81.2</v>
      </c>
      <c r="F8" s="30">
        <v>32.5</v>
      </c>
      <c r="G8" s="34">
        <f t="shared" si="1"/>
        <v>0.42832014072119606</v>
      </c>
      <c r="H8" s="30">
        <v>32.299999999999997</v>
      </c>
      <c r="I8" s="30">
        <v>38.700000000000003</v>
      </c>
      <c r="J8" s="37">
        <f t="shared" si="2"/>
        <v>9.0140845070422637E-2</v>
      </c>
      <c r="K8" s="30">
        <v>9.5</v>
      </c>
      <c r="L8" s="30">
        <v>9.9</v>
      </c>
      <c r="M8" s="34">
        <f t="shared" si="3"/>
        <v>2.0618556701030855E-2</v>
      </c>
    </row>
    <row r="9" spans="1:26" ht="13.5" customHeight="1" x14ac:dyDescent="0.2">
      <c r="A9" s="28" t="s">
        <v>15</v>
      </c>
      <c r="B9" s="30">
        <v>38.5</v>
      </c>
      <c r="C9" s="30">
        <v>25.8</v>
      </c>
      <c r="D9" s="34">
        <f t="shared" si="0"/>
        <v>0.19751166407465015</v>
      </c>
      <c r="E9" s="30">
        <v>72.900000000000006</v>
      </c>
      <c r="F9" s="31">
        <v>13</v>
      </c>
      <c r="G9" s="34">
        <f t="shared" si="1"/>
        <v>0.69732246798603037</v>
      </c>
      <c r="H9" s="30">
        <v>11.7</v>
      </c>
      <c r="I9" s="30">
        <v>19.5</v>
      </c>
      <c r="J9" s="37">
        <f t="shared" si="2"/>
        <v>0.25</v>
      </c>
      <c r="K9" s="30">
        <v>2.9</v>
      </c>
      <c r="L9" s="30">
        <v>2.4</v>
      </c>
      <c r="M9" s="34">
        <f t="shared" si="3"/>
        <v>9.4339622641509413E-2</v>
      </c>
    </row>
    <row r="10" spans="1:26" ht="13.5" customHeight="1" x14ac:dyDescent="0.2">
      <c r="A10" s="28" t="s">
        <v>16</v>
      </c>
      <c r="B10" s="30">
        <v>33.200000000000003</v>
      </c>
      <c r="C10" s="30">
        <v>19.8</v>
      </c>
      <c r="D10" s="34">
        <f t="shared" si="0"/>
        <v>0.25283018867924545</v>
      </c>
      <c r="E10" s="30">
        <v>67.400000000000006</v>
      </c>
      <c r="F10" s="30">
        <v>15.8</v>
      </c>
      <c r="G10" s="34">
        <f t="shared" si="1"/>
        <v>0.62019230769230771</v>
      </c>
      <c r="H10" s="30">
        <v>22.6</v>
      </c>
      <c r="I10" s="30">
        <v>27.8</v>
      </c>
      <c r="J10" s="37">
        <f t="shared" si="2"/>
        <v>0.10317460317460325</v>
      </c>
      <c r="K10" s="30">
        <v>12.3</v>
      </c>
      <c r="L10" s="30">
        <v>11.3</v>
      </c>
      <c r="M10" s="34">
        <f t="shared" si="3"/>
        <v>4.237288135593209E-2</v>
      </c>
    </row>
    <row r="11" spans="1:26" ht="13.5" customHeight="1" x14ac:dyDescent="0.2">
      <c r="A11" s="28" t="s">
        <v>17</v>
      </c>
      <c r="B11" s="31">
        <v>25</v>
      </c>
      <c r="C11" s="30">
        <v>21.3</v>
      </c>
      <c r="D11" s="34">
        <f t="shared" si="0"/>
        <v>7.9913606911447221E-2</v>
      </c>
      <c r="E11" s="30">
        <v>82.3</v>
      </c>
      <c r="F11" s="31">
        <v>55</v>
      </c>
      <c r="G11" s="34">
        <f t="shared" si="1"/>
        <v>0.19883466860888555</v>
      </c>
      <c r="H11" s="30">
        <v>52.8</v>
      </c>
      <c r="I11" s="30">
        <v>50.5</v>
      </c>
      <c r="J11" s="37">
        <f t="shared" si="2"/>
        <v>2.2265246853823806E-2</v>
      </c>
      <c r="K11" s="30">
        <v>17.3</v>
      </c>
      <c r="L11" s="30">
        <v>20.3</v>
      </c>
      <c r="M11" s="34">
        <f t="shared" si="3"/>
        <v>7.9787234042553168E-2</v>
      </c>
    </row>
    <row r="12" spans="1:26" ht="13.5" customHeight="1" x14ac:dyDescent="0.2">
      <c r="A12" s="28" t="s">
        <v>18</v>
      </c>
      <c r="B12" s="30">
        <v>25.5</v>
      </c>
      <c r="C12" s="30">
        <v>18.7</v>
      </c>
      <c r="D12" s="34">
        <f t="shared" si="0"/>
        <v>0.15384615384615374</v>
      </c>
      <c r="E12" s="30">
        <v>72.3</v>
      </c>
      <c r="F12" s="30">
        <v>29.1</v>
      </c>
      <c r="G12" s="34">
        <f t="shared" si="1"/>
        <v>0.42603550295857984</v>
      </c>
      <c r="H12" s="30">
        <v>21.8</v>
      </c>
      <c r="I12" s="30">
        <v>25.2</v>
      </c>
      <c r="J12" s="37">
        <f t="shared" si="2"/>
        <v>7.2340425531914887E-2</v>
      </c>
      <c r="K12" s="30">
        <v>15.8</v>
      </c>
      <c r="L12" s="30">
        <v>13.3</v>
      </c>
      <c r="M12" s="34">
        <f t="shared" si="3"/>
        <v>8.5910652920962116E-2</v>
      </c>
    </row>
    <row r="13" spans="1:26" ht="13.5" customHeight="1" x14ac:dyDescent="0.2">
      <c r="A13" s="28" t="s">
        <v>19</v>
      </c>
      <c r="B13" s="30">
        <v>34.6</v>
      </c>
      <c r="C13" s="31">
        <v>31</v>
      </c>
      <c r="D13" s="34">
        <f t="shared" si="0"/>
        <v>5.4878048780487854E-2</v>
      </c>
      <c r="E13" s="30">
        <v>75.8</v>
      </c>
      <c r="F13" s="30">
        <v>47.4</v>
      </c>
      <c r="G13" s="34">
        <f t="shared" si="1"/>
        <v>0.23051948051948057</v>
      </c>
      <c r="H13" s="30">
        <v>33.5</v>
      </c>
      <c r="I13" s="30">
        <v>38.4</v>
      </c>
      <c r="J13" s="37">
        <f t="shared" si="2"/>
        <v>6.8150208623087738E-2</v>
      </c>
      <c r="K13" s="30">
        <v>12.5</v>
      </c>
      <c r="L13" s="30">
        <v>11.4</v>
      </c>
      <c r="M13" s="34">
        <f t="shared" si="3"/>
        <v>4.6025104602510414E-2</v>
      </c>
    </row>
    <row r="14" spans="1:26" ht="13.5" customHeight="1" x14ac:dyDescent="0.2">
      <c r="A14" s="28" t="s">
        <v>20</v>
      </c>
      <c r="B14" s="30">
        <v>44.1</v>
      </c>
      <c r="C14" s="30">
        <v>30.5</v>
      </c>
      <c r="D14" s="34">
        <f t="shared" si="0"/>
        <v>0.18230563002680977</v>
      </c>
      <c r="E14" s="30">
        <v>88.7</v>
      </c>
      <c r="F14" s="31">
        <v>48</v>
      </c>
      <c r="G14" s="34">
        <f t="shared" si="1"/>
        <v>0.29773226042428691</v>
      </c>
      <c r="H14" s="30">
        <v>40.4</v>
      </c>
      <c r="I14" s="30">
        <v>48.4</v>
      </c>
      <c r="J14" s="37">
        <f t="shared" si="2"/>
        <v>9.0090090090090058E-2</v>
      </c>
      <c r="K14" s="30">
        <v>15.4</v>
      </c>
      <c r="L14" s="30">
        <v>17.899999999999999</v>
      </c>
      <c r="M14" s="34">
        <f t="shared" si="3"/>
        <v>7.5075075075074937E-2</v>
      </c>
    </row>
    <row r="15" spans="1:26" ht="13.5" customHeight="1" x14ac:dyDescent="0.2">
      <c r="A15" s="28" t="s">
        <v>21</v>
      </c>
      <c r="B15" s="30">
        <v>38.200000000000003</v>
      </c>
      <c r="C15" s="30">
        <v>20.2</v>
      </c>
      <c r="D15" s="34">
        <f t="shared" si="0"/>
        <v>0.30821917808219168</v>
      </c>
      <c r="E15" s="30">
        <v>85.3</v>
      </c>
      <c r="F15" s="31">
        <v>16</v>
      </c>
      <c r="G15" s="34">
        <f t="shared" si="1"/>
        <v>0.68410661401776895</v>
      </c>
      <c r="H15" s="31">
        <v>11</v>
      </c>
      <c r="I15" s="30">
        <v>17.600000000000001</v>
      </c>
      <c r="J15" s="37">
        <f t="shared" si="2"/>
        <v>0.23076923076923084</v>
      </c>
      <c r="K15" s="30">
        <v>6.6</v>
      </c>
      <c r="L15" s="30">
        <v>5.7</v>
      </c>
      <c r="M15" s="34">
        <f t="shared" si="3"/>
        <v>7.3170731707316916E-2</v>
      </c>
    </row>
    <row r="16" spans="1:26" ht="13.5" customHeight="1" x14ac:dyDescent="0.2">
      <c r="A16" s="28" t="s">
        <v>22</v>
      </c>
      <c r="B16" s="30">
        <v>39.799999999999997</v>
      </c>
      <c r="C16" s="30">
        <v>27.7</v>
      </c>
      <c r="D16" s="34">
        <f t="shared" si="0"/>
        <v>0.17925925925925923</v>
      </c>
      <c r="E16" s="30">
        <v>84.5</v>
      </c>
      <c r="F16" s="30">
        <v>41.9</v>
      </c>
      <c r="G16" s="34">
        <f t="shared" si="1"/>
        <v>0.33702531645569622</v>
      </c>
      <c r="H16" s="30">
        <v>39.299999999999997</v>
      </c>
      <c r="I16" s="30">
        <v>45.5</v>
      </c>
      <c r="J16" s="37">
        <f t="shared" si="2"/>
        <v>7.3113207547169878E-2</v>
      </c>
      <c r="K16" s="30">
        <v>5.7</v>
      </c>
      <c r="L16" s="30">
        <v>3.8</v>
      </c>
      <c r="M16" s="34">
        <f t="shared" si="3"/>
        <v>0.19999999999999996</v>
      </c>
    </row>
    <row r="17" spans="1:13" ht="13.5" customHeight="1" x14ac:dyDescent="0.2">
      <c r="A17" s="28" t="s">
        <v>23</v>
      </c>
      <c r="B17" s="30">
        <v>45.6</v>
      </c>
      <c r="C17" s="30">
        <v>29.4</v>
      </c>
      <c r="D17" s="34">
        <f t="shared" si="0"/>
        <v>0.21599999999999997</v>
      </c>
      <c r="E17" s="30">
        <v>79.599999999999994</v>
      </c>
      <c r="F17" s="30">
        <v>35.6</v>
      </c>
      <c r="G17" s="34">
        <f t="shared" si="1"/>
        <v>0.38194444444444442</v>
      </c>
      <c r="H17" s="30">
        <v>32.1</v>
      </c>
      <c r="I17" s="31">
        <v>39</v>
      </c>
      <c r="J17" s="37">
        <f t="shared" si="2"/>
        <v>9.704641350210963E-2</v>
      </c>
      <c r="K17" s="30">
        <v>12.3</v>
      </c>
      <c r="L17" s="30">
        <v>14.1</v>
      </c>
      <c r="M17" s="34">
        <f t="shared" si="3"/>
        <v>6.8181818181818121E-2</v>
      </c>
    </row>
    <row r="18" spans="1:13" ht="13.5" customHeight="1" x14ac:dyDescent="0.2">
      <c r="A18" s="28" t="s">
        <v>24</v>
      </c>
      <c r="B18" s="30">
        <v>34.9</v>
      </c>
      <c r="C18" s="30">
        <v>21.3</v>
      </c>
      <c r="D18" s="34">
        <f t="shared" si="0"/>
        <v>0.24199288256227747</v>
      </c>
      <c r="E18" s="30">
        <v>62.4</v>
      </c>
      <c r="F18" s="30">
        <v>11.9</v>
      </c>
      <c r="G18" s="34">
        <f t="shared" si="1"/>
        <v>0.67967698519515474</v>
      </c>
      <c r="H18" s="30">
        <v>12.5</v>
      </c>
      <c r="I18" s="30">
        <v>19.100000000000001</v>
      </c>
      <c r="J18" s="37">
        <f t="shared" si="2"/>
        <v>0.20886075949367089</v>
      </c>
      <c r="K18" s="30">
        <v>10.8</v>
      </c>
      <c r="L18" s="30">
        <v>10.3</v>
      </c>
      <c r="M18" s="34">
        <f t="shared" si="3"/>
        <v>2.3696682464454888E-2</v>
      </c>
    </row>
    <row r="19" spans="1:13" ht="13.5" customHeight="1" x14ac:dyDescent="0.2">
      <c r="A19" s="28" t="s">
        <v>25</v>
      </c>
      <c r="B19" s="30">
        <v>34.1</v>
      </c>
      <c r="C19" s="31">
        <v>24</v>
      </c>
      <c r="D19" s="34">
        <f t="shared" si="0"/>
        <v>0.17383820998278821</v>
      </c>
      <c r="E19" s="30">
        <v>80.900000000000006</v>
      </c>
      <c r="F19" s="30">
        <v>19.7</v>
      </c>
      <c r="G19" s="34">
        <f t="shared" si="1"/>
        <v>0.60834990059642147</v>
      </c>
      <c r="H19" s="30">
        <v>23.6</v>
      </c>
      <c r="I19" s="30">
        <v>28.2</v>
      </c>
      <c r="J19" s="37">
        <f t="shared" si="2"/>
        <v>8.8803088803088737E-2</v>
      </c>
      <c r="K19" s="30">
        <v>12.8</v>
      </c>
      <c r="L19" s="30">
        <v>10.8</v>
      </c>
      <c r="M19" s="34">
        <f t="shared" si="3"/>
        <v>8.4745762711864403E-2</v>
      </c>
    </row>
    <row r="20" spans="1:13" ht="13.5" customHeight="1" x14ac:dyDescent="0.2">
      <c r="A20" s="28" t="s">
        <v>26</v>
      </c>
      <c r="B20" s="30">
        <v>50.1</v>
      </c>
      <c r="C20" s="30">
        <v>34.1</v>
      </c>
      <c r="D20" s="34">
        <f t="shared" si="0"/>
        <v>0.19002375296912111</v>
      </c>
      <c r="E20" s="30">
        <v>80.8</v>
      </c>
      <c r="F20" s="30">
        <v>26.6</v>
      </c>
      <c r="G20" s="34">
        <f t="shared" si="1"/>
        <v>0.50465549348230909</v>
      </c>
      <c r="H20" s="30">
        <v>9.6999999999999993</v>
      </c>
      <c r="I20" s="30">
        <v>21.7</v>
      </c>
      <c r="J20" s="37">
        <f t="shared" si="2"/>
        <v>0.38216560509554143</v>
      </c>
      <c r="K20" s="30">
        <v>8.8000000000000007</v>
      </c>
      <c r="L20" s="30">
        <v>8</v>
      </c>
      <c r="M20" s="34">
        <f t="shared" si="3"/>
        <v>4.7619047619047672E-2</v>
      </c>
    </row>
    <row r="21" spans="1:13" ht="13.5" customHeight="1" x14ac:dyDescent="0.2">
      <c r="A21" s="28" t="s">
        <v>27</v>
      </c>
      <c r="B21" s="30">
        <v>39.9</v>
      </c>
      <c r="C21" s="31">
        <v>38</v>
      </c>
      <c r="D21" s="34">
        <f t="shared" si="0"/>
        <v>2.4390243902438824E-2</v>
      </c>
      <c r="E21" s="30">
        <v>81.7</v>
      </c>
      <c r="F21" s="30">
        <v>56.6</v>
      </c>
      <c r="G21" s="34">
        <f t="shared" si="1"/>
        <v>0.18148951554591464</v>
      </c>
      <c r="H21" s="30">
        <v>17.399999999999999</v>
      </c>
      <c r="I21" s="30">
        <v>22.6</v>
      </c>
      <c r="J21" s="37">
        <f t="shared" si="2"/>
        <v>0.13000000000000012</v>
      </c>
      <c r="K21" s="30">
        <v>8.5</v>
      </c>
      <c r="L21" s="30">
        <v>7.4</v>
      </c>
      <c r="M21" s="34">
        <f t="shared" si="3"/>
        <v>6.9182389937106903E-2</v>
      </c>
    </row>
    <row r="22" spans="1:13" ht="13.5" customHeight="1" x14ac:dyDescent="0.2">
      <c r="A22" s="28" t="s">
        <v>28</v>
      </c>
      <c r="B22" s="30">
        <v>41.3</v>
      </c>
      <c r="C22" s="30">
        <v>24.2</v>
      </c>
      <c r="D22" s="34">
        <f t="shared" si="0"/>
        <v>0.26106870229007617</v>
      </c>
      <c r="E22" s="31">
        <v>79</v>
      </c>
      <c r="F22" s="30">
        <v>28.8</v>
      </c>
      <c r="G22" s="34">
        <f t="shared" si="1"/>
        <v>0.46567717996289426</v>
      </c>
      <c r="H22" s="30">
        <v>13.5</v>
      </c>
      <c r="I22" s="30">
        <v>17.899999999999999</v>
      </c>
      <c r="J22" s="37">
        <f t="shared" si="2"/>
        <v>0.14012738853503182</v>
      </c>
      <c r="K22" s="30">
        <v>5.2</v>
      </c>
      <c r="L22" s="30">
        <v>4.4000000000000004</v>
      </c>
      <c r="M22" s="34">
        <f t="shared" si="3"/>
        <v>8.3333333333333259E-2</v>
      </c>
    </row>
    <row r="23" spans="1:13" ht="13.5" customHeight="1" x14ac:dyDescent="0.2">
      <c r="A23" s="28" t="s">
        <v>29</v>
      </c>
      <c r="B23" s="30">
        <v>41.5</v>
      </c>
      <c r="C23" s="30">
        <v>35.6</v>
      </c>
      <c r="D23" s="34">
        <f t="shared" si="0"/>
        <v>7.6523994811932727E-2</v>
      </c>
      <c r="E23" s="30">
        <v>78.3</v>
      </c>
      <c r="F23" s="30">
        <v>38.6</v>
      </c>
      <c r="G23" s="34">
        <f t="shared" si="1"/>
        <v>0.33960650128314795</v>
      </c>
      <c r="H23" s="30">
        <v>36.799999999999997</v>
      </c>
      <c r="I23" s="30">
        <v>45.8</v>
      </c>
      <c r="J23" s="37">
        <f t="shared" si="2"/>
        <v>0.10895883777239712</v>
      </c>
      <c r="K23" s="30">
        <v>10.4</v>
      </c>
      <c r="L23" s="30">
        <v>22.2</v>
      </c>
      <c r="M23" s="34">
        <f t="shared" si="3"/>
        <v>0.3619631901840491</v>
      </c>
    </row>
    <row r="24" spans="1:13" ht="13.5" customHeight="1" x14ac:dyDescent="0.2">
      <c r="A24" s="28" t="s">
        <v>30</v>
      </c>
      <c r="B24" s="30">
        <v>30.1</v>
      </c>
      <c r="C24" s="30">
        <v>24.5</v>
      </c>
      <c r="D24" s="34">
        <f t="shared" si="0"/>
        <v>0.10256410256410264</v>
      </c>
      <c r="E24" s="30">
        <v>55.8</v>
      </c>
      <c r="F24" s="30">
        <v>13.8</v>
      </c>
      <c r="G24" s="34">
        <f t="shared" si="1"/>
        <v>0.60344827586206895</v>
      </c>
      <c r="H24" s="30">
        <v>16.600000000000001</v>
      </c>
      <c r="I24" s="30">
        <v>12.5</v>
      </c>
      <c r="J24" s="37">
        <f t="shared" si="2"/>
        <v>0.14089347079037795</v>
      </c>
      <c r="K24" s="30">
        <v>11.3</v>
      </c>
      <c r="L24" s="30">
        <v>8.6999999999999993</v>
      </c>
      <c r="M24" s="34">
        <f t="shared" si="3"/>
        <v>0.13000000000000012</v>
      </c>
    </row>
    <row r="25" spans="1:13" ht="13.5" customHeight="1" x14ac:dyDescent="0.2">
      <c r="A25" s="28" t="s">
        <v>31</v>
      </c>
      <c r="B25" s="30">
        <v>42.3</v>
      </c>
      <c r="C25" s="30">
        <v>24.9</v>
      </c>
      <c r="D25" s="34">
        <f t="shared" si="0"/>
        <v>0.25892857142857162</v>
      </c>
      <c r="E25" s="30">
        <v>80.5</v>
      </c>
      <c r="F25" s="30">
        <v>37.299999999999997</v>
      </c>
      <c r="G25" s="34">
        <f t="shared" si="1"/>
        <v>0.36672325976230913</v>
      </c>
      <c r="H25" s="30">
        <v>25.4</v>
      </c>
      <c r="I25" s="30">
        <v>26.2</v>
      </c>
      <c r="J25" s="37">
        <f t="shared" si="2"/>
        <v>1.5503875968992165E-2</v>
      </c>
      <c r="K25" s="31">
        <v>10</v>
      </c>
      <c r="L25" s="30">
        <v>10.7</v>
      </c>
      <c r="M25" s="34">
        <f t="shared" si="3"/>
        <v>3.3816425120772875E-2</v>
      </c>
    </row>
    <row r="26" spans="1:13" ht="13.5" customHeight="1" x14ac:dyDescent="0.2">
      <c r="A26" s="28" t="s">
        <v>32</v>
      </c>
      <c r="B26" s="30">
        <v>38.5</v>
      </c>
      <c r="C26" s="30">
        <v>28.2</v>
      </c>
      <c r="D26" s="34">
        <f t="shared" si="0"/>
        <v>0.15442278860569703</v>
      </c>
      <c r="E26" s="30">
        <v>81.400000000000006</v>
      </c>
      <c r="F26" s="30">
        <v>47.4</v>
      </c>
      <c r="G26" s="34">
        <f t="shared" si="1"/>
        <v>0.2639751552795031</v>
      </c>
      <c r="H26" s="31">
        <v>56</v>
      </c>
      <c r="I26" s="30">
        <v>58.3</v>
      </c>
      <c r="J26" s="37">
        <f t="shared" si="2"/>
        <v>2.01224846894138E-2</v>
      </c>
      <c r="K26" s="30">
        <v>22.3</v>
      </c>
      <c r="L26" s="30">
        <v>22.3</v>
      </c>
      <c r="M26" s="34">
        <f t="shared" si="3"/>
        <v>0</v>
      </c>
    </row>
    <row r="27" spans="1:13" ht="13.5" customHeight="1" x14ac:dyDescent="0.2">
      <c r="A27" s="28" t="s">
        <v>33</v>
      </c>
      <c r="B27" s="30">
        <v>35.6</v>
      </c>
      <c r="C27" s="30">
        <v>20.8</v>
      </c>
      <c r="D27" s="34">
        <f t="shared" si="0"/>
        <v>0.26241134751773032</v>
      </c>
      <c r="E27" s="30">
        <v>83.3</v>
      </c>
      <c r="F27" s="30">
        <v>28.4</v>
      </c>
      <c r="G27" s="34">
        <f t="shared" si="1"/>
        <v>0.49149507609668763</v>
      </c>
      <c r="H27" s="30">
        <v>24.6</v>
      </c>
      <c r="I27" s="30">
        <v>25.3</v>
      </c>
      <c r="J27" s="37">
        <f t="shared" si="2"/>
        <v>1.4028056112224463E-2</v>
      </c>
      <c r="K27" s="30">
        <v>11.6</v>
      </c>
      <c r="L27" s="30">
        <v>14.8</v>
      </c>
      <c r="M27" s="34">
        <f t="shared" si="3"/>
        <v>0.12121212121212122</v>
      </c>
    </row>
    <row r="28" spans="1:13" ht="13.5" customHeight="1" x14ac:dyDescent="0.2">
      <c r="A28" s="28" t="s">
        <v>34</v>
      </c>
      <c r="B28" s="31">
        <v>47</v>
      </c>
      <c r="C28" s="31">
        <v>25</v>
      </c>
      <c r="D28" s="34">
        <f t="shared" si="0"/>
        <v>0.30555555555555558</v>
      </c>
      <c r="E28" s="30">
        <v>81.7</v>
      </c>
      <c r="F28" s="30">
        <v>33.5</v>
      </c>
      <c r="G28" s="34">
        <f t="shared" si="1"/>
        <v>0.4184027777777779</v>
      </c>
      <c r="H28" s="30">
        <v>16.899999999999999</v>
      </c>
      <c r="I28" s="30">
        <v>21.3</v>
      </c>
      <c r="J28" s="37">
        <f t="shared" si="2"/>
        <v>0.11518324607329855</v>
      </c>
      <c r="K28" s="30">
        <v>6.5</v>
      </c>
      <c r="L28" s="30">
        <v>4.7</v>
      </c>
      <c r="M28" s="34">
        <f t="shared" si="3"/>
        <v>0.16071428571428581</v>
      </c>
    </row>
    <row r="29" spans="1:13" ht="13.5" customHeight="1" x14ac:dyDescent="0.2">
      <c r="A29" s="28" t="s">
        <v>35</v>
      </c>
      <c r="B29" s="30">
        <v>36.5</v>
      </c>
      <c r="C29" s="30">
        <v>28.1</v>
      </c>
      <c r="D29" s="34">
        <f t="shared" si="0"/>
        <v>0.13003095975232215</v>
      </c>
      <c r="E29" s="30">
        <v>78.099999999999994</v>
      </c>
      <c r="F29" s="30">
        <v>18.8</v>
      </c>
      <c r="G29" s="34">
        <f t="shared" si="1"/>
        <v>0.61197110423116619</v>
      </c>
      <c r="H29" s="30">
        <v>10.3</v>
      </c>
      <c r="I29" s="30">
        <v>19.600000000000001</v>
      </c>
      <c r="J29" s="37">
        <f t="shared" si="2"/>
        <v>0.31103678929765888</v>
      </c>
      <c r="K29" s="30">
        <v>6.9</v>
      </c>
      <c r="L29" s="30">
        <v>5.0999999999999996</v>
      </c>
      <c r="M29" s="34">
        <f t="shared" si="3"/>
        <v>0.15000000000000013</v>
      </c>
    </row>
    <row r="30" spans="1:13" ht="13.5" customHeight="1" x14ac:dyDescent="0.2">
      <c r="A30" s="28" t="s">
        <v>36</v>
      </c>
      <c r="B30" s="30">
        <v>45.8</v>
      </c>
      <c r="C30" s="31">
        <v>25</v>
      </c>
      <c r="D30" s="34">
        <f t="shared" si="0"/>
        <v>0.29378531073446323</v>
      </c>
      <c r="E30" s="30">
        <v>75.3</v>
      </c>
      <c r="F30" s="30">
        <v>40.6</v>
      </c>
      <c r="G30" s="34">
        <f t="shared" si="1"/>
        <v>0.29939603106125956</v>
      </c>
      <c r="H30" s="30">
        <v>6.3</v>
      </c>
      <c r="I30" s="30">
        <v>8.4</v>
      </c>
      <c r="J30" s="37">
        <f t="shared" si="2"/>
        <v>0.14285714285714279</v>
      </c>
      <c r="K30" s="30">
        <v>6.1</v>
      </c>
      <c r="L30" s="30">
        <v>7.6</v>
      </c>
      <c r="M30" s="34">
        <f t="shared" si="3"/>
        <v>0.10948905109489049</v>
      </c>
    </row>
    <row r="31" spans="1:13" ht="13.5" customHeight="1" x14ac:dyDescent="0.2">
      <c r="A31" s="28" t="s">
        <v>37</v>
      </c>
      <c r="B31" s="30">
        <v>35.200000000000003</v>
      </c>
      <c r="C31" s="30">
        <v>27.5</v>
      </c>
      <c r="D31" s="34">
        <f t="shared" si="0"/>
        <v>0.12280701754385959</v>
      </c>
      <c r="E31" s="31">
        <v>81</v>
      </c>
      <c r="F31" s="30">
        <v>27.5</v>
      </c>
      <c r="G31" s="34">
        <f t="shared" si="1"/>
        <v>0.49308755760368661</v>
      </c>
      <c r="H31" s="30">
        <v>41.4</v>
      </c>
      <c r="I31" s="30">
        <v>42.7</v>
      </c>
      <c r="J31" s="37">
        <f t="shared" si="2"/>
        <v>1.5457788347205681E-2</v>
      </c>
      <c r="K31" s="31">
        <v>18</v>
      </c>
      <c r="L31" s="30">
        <v>21.5</v>
      </c>
      <c r="M31" s="34">
        <f t="shared" si="3"/>
        <v>8.8607594936708889E-2</v>
      </c>
    </row>
    <row r="32" spans="1:13" ht="13.5" customHeight="1" x14ac:dyDescent="0.2">
      <c r="A32" s="28" t="s">
        <v>38</v>
      </c>
      <c r="B32" s="30">
        <v>35.299999999999997</v>
      </c>
      <c r="C32" s="30">
        <v>19.2</v>
      </c>
      <c r="D32" s="34">
        <f t="shared" si="0"/>
        <v>0.29541284403669721</v>
      </c>
      <c r="E32" s="30">
        <v>59.5</v>
      </c>
      <c r="F32" s="30">
        <v>15.7</v>
      </c>
      <c r="G32" s="34">
        <f t="shared" si="1"/>
        <v>0.58244680851063824</v>
      </c>
      <c r="H32" s="30">
        <v>10.6</v>
      </c>
      <c r="I32" s="30">
        <v>19.899999999999999</v>
      </c>
      <c r="J32" s="37">
        <f t="shared" si="2"/>
        <v>0.30491803278688523</v>
      </c>
      <c r="K32" s="30">
        <v>8.6</v>
      </c>
      <c r="L32" s="30">
        <v>6.3</v>
      </c>
      <c r="M32" s="34">
        <f t="shared" si="3"/>
        <v>0.15436241610738266</v>
      </c>
    </row>
    <row r="33" spans="1:13" ht="13.5" customHeight="1" x14ac:dyDescent="0.2">
      <c r="A33" s="28" t="s">
        <v>39</v>
      </c>
      <c r="B33" s="30">
        <v>36.299999999999997</v>
      </c>
      <c r="C33" s="30">
        <v>26.3</v>
      </c>
      <c r="D33" s="34">
        <f t="shared" si="0"/>
        <v>0.15974440894568698</v>
      </c>
      <c r="E33" s="30">
        <v>85.7</v>
      </c>
      <c r="F33" s="30">
        <v>57.2</v>
      </c>
      <c r="G33" s="34">
        <f t="shared" si="1"/>
        <v>0.19944016794961517</v>
      </c>
      <c r="H33" s="30">
        <v>60.1</v>
      </c>
      <c r="I33" s="30">
        <v>44.5</v>
      </c>
      <c r="J33" s="37">
        <f t="shared" si="2"/>
        <v>0.14913957934990441</v>
      </c>
      <c r="K33" s="30">
        <v>14.9</v>
      </c>
      <c r="L33" s="30">
        <v>15.9</v>
      </c>
      <c r="M33" s="34">
        <f t="shared" si="3"/>
        <v>3.2467532467532423E-2</v>
      </c>
    </row>
    <row r="34" spans="1:13" ht="13.5" customHeight="1" x14ac:dyDescent="0.2">
      <c r="A34" s="28" t="s">
        <v>40</v>
      </c>
      <c r="B34" s="30">
        <v>29.5</v>
      </c>
      <c r="C34" s="30">
        <v>26.7</v>
      </c>
      <c r="D34" s="34">
        <f t="shared" si="0"/>
        <v>4.9822064056939341E-2</v>
      </c>
      <c r="E34" s="30">
        <v>73.599999999999994</v>
      </c>
      <c r="F34" s="30">
        <v>56.1</v>
      </c>
      <c r="G34" s="34">
        <f t="shared" si="1"/>
        <v>0.13492675404780274</v>
      </c>
      <c r="H34" s="31">
        <v>51</v>
      </c>
      <c r="I34" s="31">
        <v>55</v>
      </c>
      <c r="J34" s="37">
        <f t="shared" si="2"/>
        <v>3.7735849056603765E-2</v>
      </c>
      <c r="K34" s="30">
        <v>27.2</v>
      </c>
      <c r="L34" s="30">
        <v>29.8</v>
      </c>
      <c r="M34" s="34">
        <f t="shared" si="3"/>
        <v>4.5614035087719329E-2</v>
      </c>
    </row>
    <row r="35" spans="1:13" ht="16.5" customHeight="1" x14ac:dyDescent="0.2">
      <c r="A35" s="28" t="s">
        <v>41</v>
      </c>
      <c r="B35" s="30">
        <v>41.1</v>
      </c>
      <c r="C35" s="30">
        <v>25.3</v>
      </c>
      <c r="D35" s="34">
        <f t="shared" si="0"/>
        <v>0.23795180722891551</v>
      </c>
      <c r="E35" s="30">
        <v>84.6</v>
      </c>
      <c r="F35" s="31">
        <v>49</v>
      </c>
      <c r="G35" s="34">
        <f t="shared" si="1"/>
        <v>0.26646706586826352</v>
      </c>
      <c r="H35" s="30">
        <v>33.4</v>
      </c>
      <c r="I35" s="30">
        <v>35.799999999999997</v>
      </c>
      <c r="J35" s="37">
        <f t="shared" si="2"/>
        <v>3.4682080924855363E-2</v>
      </c>
      <c r="K35" s="30">
        <v>13.5</v>
      </c>
      <c r="L35" s="30">
        <v>11.4</v>
      </c>
      <c r="M35" s="34">
        <f t="shared" si="3"/>
        <v>8.4337349397590522E-2</v>
      </c>
    </row>
    <row r="36" spans="1:13" ht="15.75" customHeight="1" x14ac:dyDescent="0.2"/>
    <row r="37" spans="1:13" ht="15.75" customHeight="1" x14ac:dyDescent="0.2"/>
    <row r="38" spans="1:13" ht="15.75" customHeight="1" x14ac:dyDescent="0.2"/>
    <row r="39" spans="1:13" ht="15.75" customHeight="1" x14ac:dyDescent="0.2"/>
    <row r="40" spans="1:13" ht="15.75" customHeight="1" x14ac:dyDescent="0.2"/>
    <row r="41" spans="1:13" ht="15.75" customHeight="1" x14ac:dyDescent="0.2"/>
    <row r="42" spans="1:13" ht="15.75" customHeight="1" x14ac:dyDescent="0.2"/>
    <row r="43" spans="1:13" ht="15.75" customHeight="1" x14ac:dyDescent="0.2"/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spans="2:2" ht="15.75" customHeight="1" x14ac:dyDescent="0.2"/>
    <row r="66" spans="2:2" ht="15.75" customHeight="1" x14ac:dyDescent="0.2"/>
    <row r="67" spans="2:2" ht="15.75" customHeight="1" x14ac:dyDescent="0.2">
      <c r="B67" s="18"/>
    </row>
    <row r="68" spans="2:2" ht="15.75" customHeight="1" x14ac:dyDescent="0.2">
      <c r="B68" s="38"/>
    </row>
    <row r="69" spans="2:2" ht="15.75" customHeight="1" x14ac:dyDescent="0.2">
      <c r="B69" s="20"/>
    </row>
    <row r="70" spans="2:2" ht="15.75" customHeight="1" x14ac:dyDescent="0.2">
      <c r="B70" s="18"/>
    </row>
    <row r="71" spans="2:2" ht="15.75" customHeight="1" x14ac:dyDescent="0.2">
      <c r="B71" s="38"/>
    </row>
    <row r="72" spans="2:2" ht="15.75" customHeight="1" x14ac:dyDescent="0.2">
      <c r="B72" s="20"/>
    </row>
    <row r="73" spans="2:2" ht="15.75" customHeight="1" x14ac:dyDescent="0.2">
      <c r="B73" s="18"/>
    </row>
    <row r="74" spans="2:2" ht="15.75" customHeight="1" x14ac:dyDescent="0.2">
      <c r="B74" s="38"/>
    </row>
    <row r="75" spans="2:2" ht="15.75" customHeight="1" x14ac:dyDescent="0.2">
      <c r="B75" s="20"/>
    </row>
    <row r="76" spans="2:2" ht="15.75" customHeight="1" x14ac:dyDescent="0.2">
      <c r="B76" s="18"/>
    </row>
    <row r="77" spans="2:2" ht="15.75" customHeight="1" x14ac:dyDescent="0.2">
      <c r="B77" s="38"/>
    </row>
    <row r="78" spans="2:2" ht="15.75" customHeight="1" x14ac:dyDescent="0.2">
      <c r="B78" s="20"/>
    </row>
    <row r="79" spans="2:2" ht="15.75" customHeight="1" x14ac:dyDescent="0.2">
      <c r="B79" s="19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1:A2"/>
    <mergeCell ref="B1:C3"/>
    <mergeCell ref="B4:G4"/>
    <mergeCell ref="H4:M4"/>
    <mergeCell ref="B5:D5"/>
    <mergeCell ref="E5:G5"/>
    <mergeCell ref="H5:J5"/>
    <mergeCell ref="K5:M5"/>
  </mergeCells>
  <pageMargins left="1.25" right="1.25" top="1" bottom="1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X1000"/>
  <sheetViews>
    <sheetView zoomScale="90" zoomScaleNormal="90" workbookViewId="0">
      <selection activeCell="AA4" sqref="A1:XFD1048576"/>
    </sheetView>
  </sheetViews>
  <sheetFormatPr baseColWidth="10" defaultColWidth="14.5" defaultRowHeight="15" customHeight="1" x14ac:dyDescent="0.15"/>
  <cols>
    <col min="1" max="2" width="8.83203125" style="218" customWidth="1"/>
    <col min="3" max="5" width="8.6640625" style="218" customWidth="1"/>
    <col min="6" max="6" width="11" style="218" customWidth="1"/>
    <col min="7" max="7" width="8.83203125" style="218" customWidth="1"/>
    <col min="8" max="36" width="8.6640625" style="218" customWidth="1"/>
    <col min="37" max="50" width="8.83203125" style="218" customWidth="1"/>
    <col min="51" max="16384" width="14.5" style="218"/>
  </cols>
  <sheetData>
    <row r="1" spans="1:50" ht="15" customHeight="1" x14ac:dyDescent="0.15">
      <c r="A1" s="346" t="s">
        <v>0</v>
      </c>
      <c r="B1" s="348"/>
      <c r="C1" s="347"/>
    </row>
    <row r="2" spans="1:50" ht="15" customHeight="1" x14ac:dyDescent="0.15">
      <c r="A2" s="347"/>
      <c r="B2" s="347"/>
      <c r="C2" s="347"/>
    </row>
    <row r="3" spans="1:50" ht="12.75" customHeight="1" x14ac:dyDescent="0.15">
      <c r="A3" s="315"/>
      <c r="B3" s="347"/>
      <c r="C3" s="347"/>
      <c r="D3" s="3"/>
      <c r="E3" s="3"/>
      <c r="F3" s="3"/>
      <c r="G3" s="40"/>
      <c r="H3" s="3"/>
      <c r="I3" s="3"/>
      <c r="J3" s="3"/>
      <c r="K3" s="3"/>
      <c r="L3" s="39" t="s">
        <v>60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50" ht="15.75" customHeight="1" x14ac:dyDescent="0.15">
      <c r="A4" s="21"/>
      <c r="B4" s="367" t="s">
        <v>61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9"/>
      <c r="Q4" s="366" t="s">
        <v>62</v>
      </c>
      <c r="R4" s="364"/>
      <c r="S4" s="364"/>
      <c r="T4" s="364"/>
      <c r="U4" s="364"/>
      <c r="V4" s="364"/>
      <c r="W4" s="364"/>
      <c r="X4" s="364"/>
      <c r="Y4" s="364"/>
      <c r="Z4" s="365"/>
      <c r="AA4" s="366" t="s">
        <v>63</v>
      </c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5"/>
    </row>
    <row r="5" spans="1:50" ht="54.75" customHeight="1" x14ac:dyDescent="0.15">
      <c r="A5" s="21"/>
      <c r="B5" s="367" t="s">
        <v>64</v>
      </c>
      <c r="C5" s="368"/>
      <c r="D5" s="368"/>
      <c r="E5" s="368"/>
      <c r="F5" s="369"/>
      <c r="G5" s="366" t="s">
        <v>65</v>
      </c>
      <c r="H5" s="364"/>
      <c r="I5" s="364"/>
      <c r="J5" s="364"/>
      <c r="K5" s="365"/>
      <c r="L5" s="366" t="s">
        <v>66</v>
      </c>
      <c r="M5" s="364"/>
      <c r="N5" s="364"/>
      <c r="O5" s="364"/>
      <c r="P5" s="365"/>
      <c r="Q5" s="363" t="s">
        <v>67</v>
      </c>
      <c r="R5" s="364"/>
      <c r="S5" s="364"/>
      <c r="T5" s="364"/>
      <c r="U5" s="365"/>
      <c r="V5" s="366" t="s">
        <v>68</v>
      </c>
      <c r="W5" s="364"/>
      <c r="X5" s="364"/>
      <c r="Y5" s="364"/>
      <c r="Z5" s="365"/>
      <c r="AA5" s="363" t="s">
        <v>69</v>
      </c>
      <c r="AB5" s="364"/>
      <c r="AC5" s="364"/>
      <c r="AD5" s="364"/>
      <c r="AE5" s="365"/>
      <c r="AF5" s="363" t="s">
        <v>70</v>
      </c>
      <c r="AG5" s="365"/>
      <c r="AH5" s="314"/>
      <c r="AI5" s="314"/>
      <c r="AJ5" s="314"/>
      <c r="AK5" s="363" t="s">
        <v>71</v>
      </c>
      <c r="AL5" s="364"/>
      <c r="AM5" s="364"/>
      <c r="AN5" s="364"/>
      <c r="AO5" s="365"/>
      <c r="AS5" s="40" t="s">
        <v>72</v>
      </c>
    </row>
    <row r="6" spans="1:50" ht="87.75" customHeight="1" x14ac:dyDescent="0.15">
      <c r="A6" s="7"/>
      <c r="B6" s="8" t="s">
        <v>10</v>
      </c>
      <c r="C6" s="8" t="s">
        <v>11</v>
      </c>
      <c r="D6" s="8" t="s">
        <v>10</v>
      </c>
      <c r="E6" s="8" t="s">
        <v>11</v>
      </c>
      <c r="F6" s="317" t="s">
        <v>266</v>
      </c>
      <c r="G6" s="8" t="s">
        <v>10</v>
      </c>
      <c r="H6" s="8" t="s">
        <v>11</v>
      </c>
      <c r="I6" s="8" t="s">
        <v>10</v>
      </c>
      <c r="J6" s="8" t="s">
        <v>11</v>
      </c>
      <c r="K6" s="10" t="s">
        <v>12</v>
      </c>
      <c r="L6" s="8" t="s">
        <v>10</v>
      </c>
      <c r="M6" s="8" t="s">
        <v>11</v>
      </c>
      <c r="N6" s="8" t="s">
        <v>10</v>
      </c>
      <c r="O6" s="8" t="s">
        <v>11</v>
      </c>
      <c r="P6" s="10" t="s">
        <v>12</v>
      </c>
      <c r="Q6" s="8" t="s">
        <v>10</v>
      </c>
      <c r="R6" s="8" t="s">
        <v>11</v>
      </c>
      <c r="S6" s="8" t="s">
        <v>10</v>
      </c>
      <c r="T6" s="8" t="s">
        <v>11</v>
      </c>
      <c r="U6" s="10" t="s">
        <v>12</v>
      </c>
      <c r="V6" s="8" t="s">
        <v>10</v>
      </c>
      <c r="W6" s="8" t="s">
        <v>11</v>
      </c>
      <c r="X6" s="8" t="s">
        <v>10</v>
      </c>
      <c r="Y6" s="8" t="s">
        <v>11</v>
      </c>
      <c r="Z6" s="10" t="s">
        <v>12</v>
      </c>
      <c r="AA6" s="8" t="s">
        <v>10</v>
      </c>
      <c r="AB6" s="8" t="s">
        <v>11</v>
      </c>
      <c r="AC6" s="8" t="s">
        <v>10</v>
      </c>
      <c r="AD6" s="8" t="s">
        <v>11</v>
      </c>
      <c r="AE6" s="10" t="s">
        <v>12</v>
      </c>
      <c r="AF6" s="8" t="s">
        <v>10</v>
      </c>
      <c r="AG6" s="8" t="s">
        <v>11</v>
      </c>
      <c r="AH6" s="8" t="s">
        <v>10</v>
      </c>
      <c r="AI6" s="8" t="s">
        <v>11</v>
      </c>
      <c r="AJ6" s="10" t="s">
        <v>12</v>
      </c>
      <c r="AK6" s="8" t="s">
        <v>10</v>
      </c>
      <c r="AL6" s="8" t="s">
        <v>11</v>
      </c>
      <c r="AM6" s="8" t="s">
        <v>10</v>
      </c>
      <c r="AN6" s="8" t="s">
        <v>11</v>
      </c>
      <c r="AO6" s="10" t="s">
        <v>12</v>
      </c>
      <c r="AS6" s="40" t="s">
        <v>73</v>
      </c>
      <c r="AT6" s="40" t="s">
        <v>74</v>
      </c>
      <c r="AU6" s="40" t="s">
        <v>75</v>
      </c>
      <c r="AV6" s="40" t="s">
        <v>76</v>
      </c>
      <c r="AW6" s="40" t="s">
        <v>77</v>
      </c>
      <c r="AX6" s="40" t="s">
        <v>78</v>
      </c>
    </row>
    <row r="7" spans="1:50" ht="12" customHeight="1" x14ac:dyDescent="0.15">
      <c r="A7" s="22" t="s">
        <v>13</v>
      </c>
      <c r="B7" s="30">
        <v>29.5</v>
      </c>
      <c r="C7" s="30">
        <v>70.5</v>
      </c>
      <c r="D7" s="30">
        <f t="shared" ref="D7:D35" si="0">B7/($AW7*100)</f>
        <v>0.57098677009401055</v>
      </c>
      <c r="E7" s="30">
        <f t="shared" ref="E7:E35" si="1">C7/($AX7*100)</f>
        <v>1.4585687305922546</v>
      </c>
      <c r="F7" s="34">
        <f t="shared" ref="F7:F35" si="2">ABS(D7/AVERAGE(D7,E7)-1)</f>
        <v>0.43732825251545027</v>
      </c>
      <c r="G7" s="30">
        <v>30.3</v>
      </c>
      <c r="H7" s="30">
        <v>69.7</v>
      </c>
      <c r="I7" s="30">
        <f t="shared" ref="I7:I35" si="3">G7/($AW7*100)</f>
        <v>0.58647115707961095</v>
      </c>
      <c r="J7" s="30">
        <f t="shared" ref="J7:J35" si="4">H7/($AX7*100)</f>
        <v>1.4420175960607113</v>
      </c>
      <c r="K7" s="34">
        <f>ABS(I7/AVERAGE(I7,J7)-1)</f>
        <v>0.42176543382684328</v>
      </c>
      <c r="L7" s="31">
        <v>29</v>
      </c>
      <c r="M7" s="31">
        <v>71</v>
      </c>
      <c r="N7" s="30">
        <f t="shared" ref="N7:N35" si="5">L7/($AW7*100)</f>
        <v>0.56130902822801043</v>
      </c>
      <c r="O7" s="30">
        <f t="shared" ref="O7:O35" si="6">M7/($AX7*100)</f>
        <v>1.4689131896744692</v>
      </c>
      <c r="P7" s="34">
        <f t="shared" ref="P7:P35" si="7">ABS(N7/AVERAGE(N7,O7)-1)</f>
        <v>0.44704670919430101</v>
      </c>
      <c r="Q7" s="30">
        <v>26.6</v>
      </c>
      <c r="R7" s="30">
        <v>73.400000000000006</v>
      </c>
      <c r="S7" s="30">
        <f t="shared" ref="S7:S35" si="8">Q7/($AW7*100)</f>
        <v>0.51485586727120958</v>
      </c>
      <c r="T7" s="30">
        <f t="shared" ref="T7:T35" si="9">R7/($AX7*100)</f>
        <v>1.5185665932690993</v>
      </c>
      <c r="U7" s="34">
        <f t="shared" ref="U7:U35" si="10">ABS(S7/AVERAGE(S7,T7)-1)</f>
        <v>0.49360658961698967</v>
      </c>
      <c r="V7" s="30">
        <v>22.1</v>
      </c>
      <c r="W7" s="30">
        <v>77.900000000000006</v>
      </c>
      <c r="X7" s="30">
        <f t="shared" ref="X7:X35" si="11">V7/($AW7*100)</f>
        <v>0.42775619047720798</v>
      </c>
      <c r="Y7" s="30">
        <f t="shared" ref="Y7:Y35" si="12">W7/($AX7*100)</f>
        <v>1.6116667250090304</v>
      </c>
      <c r="Z7" s="34">
        <f t="shared" ref="Z7:Z35" si="13">ABS(X7/AVERAGE(X7,Y7)-1)</f>
        <v>0.58051251927291159</v>
      </c>
      <c r="AA7" s="30">
        <v>37.6</v>
      </c>
      <c r="AB7" s="30">
        <v>62.4</v>
      </c>
      <c r="AC7" s="30">
        <f t="shared" ref="AC7:AC35" si="14">AA7/($AW7*100)</f>
        <v>0.72776618832321349</v>
      </c>
      <c r="AD7" s="30">
        <f t="shared" ref="AD7:AD35" si="15">AB7/($AX7*100)</f>
        <v>1.2909884934603786</v>
      </c>
      <c r="AE7" s="34">
        <f t="shared" ref="AE7:AE35" si="16">ABS(AC7/AVERAGE(AC7,AD7)-1)</f>
        <v>0.27899492207718479</v>
      </c>
      <c r="AF7" s="30">
        <v>36.700000000000003</v>
      </c>
      <c r="AG7" s="30">
        <v>63.3</v>
      </c>
      <c r="AH7" s="30">
        <f t="shared" ref="AH7:AH35" si="17">AF7/($AW7*100)</f>
        <v>0.71034625296441323</v>
      </c>
      <c r="AI7" s="30">
        <f t="shared" ref="AI7:AI35" si="18">AG7/($AX7*100)</f>
        <v>1.3096085198083647</v>
      </c>
      <c r="AJ7" s="34">
        <f t="shared" ref="AJ7:AJ35" si="19">ABS(AH7/AVERAGE(AH7,AI7)-1)</f>
        <v>0.29667113091910879</v>
      </c>
      <c r="AK7" s="30">
        <v>15.4</v>
      </c>
      <c r="AL7" s="30">
        <v>84.6</v>
      </c>
      <c r="AM7" s="30">
        <f t="shared" ref="AM7:AM35" si="20">AK7/($AW7*100)</f>
        <v>0.29807444947280554</v>
      </c>
      <c r="AN7" s="30">
        <f t="shared" ref="AN7:AN35" si="21">AL7/($AX7*100)</f>
        <v>1.7502824767107055</v>
      </c>
      <c r="AO7" s="34">
        <f t="shared" ref="AO7:AO35" si="22">ABS(AM7/AVERAGE(AM7,AN7)-1)</f>
        <v>0.7089623925765941</v>
      </c>
      <c r="AS7" s="40" t="s">
        <v>79</v>
      </c>
      <c r="AT7" s="40">
        <v>215282205.00000003</v>
      </c>
      <c r="AU7" s="40">
        <v>201406916.66666666</v>
      </c>
      <c r="AV7" s="40">
        <v>416689121.66666669</v>
      </c>
      <c r="AW7" s="318">
        <v>0.51664944872790919</v>
      </c>
      <c r="AX7" s="318">
        <v>0.48335055127209081</v>
      </c>
    </row>
    <row r="8" spans="1:50" ht="12" customHeight="1" x14ac:dyDescent="0.15">
      <c r="A8" s="28" t="s">
        <v>14</v>
      </c>
      <c r="B8" s="31">
        <v>23</v>
      </c>
      <c r="C8" s="31">
        <v>77</v>
      </c>
      <c r="D8" s="30">
        <f t="shared" si="0"/>
        <v>0.44891322170238068</v>
      </c>
      <c r="E8" s="30">
        <f t="shared" si="1"/>
        <v>1.5789963622241741</v>
      </c>
      <c r="F8" s="34">
        <f t="shared" si="2"/>
        <v>0.55726505238643909</v>
      </c>
      <c r="G8" s="30">
        <v>40.799999999999997</v>
      </c>
      <c r="H8" s="30">
        <v>59.2</v>
      </c>
      <c r="I8" s="30">
        <f t="shared" si="3"/>
        <v>0.79633301936770129</v>
      </c>
      <c r="J8" s="30">
        <f t="shared" si="4"/>
        <v>1.2139816187489754</v>
      </c>
      <c r="K8" s="34">
        <f t="shared" ref="K8:K35" si="23">ABS(I8/AVERAGE(I8,J8)-1)</f>
        <v>0.20775285194786219</v>
      </c>
      <c r="L8" s="30">
        <v>41.1</v>
      </c>
      <c r="M8" s="30">
        <v>58.9</v>
      </c>
      <c r="N8" s="30">
        <f t="shared" si="5"/>
        <v>0.80218840921599333</v>
      </c>
      <c r="O8" s="30">
        <f t="shared" si="6"/>
        <v>1.2078296848701797</v>
      </c>
      <c r="P8" s="34">
        <f t="shared" si="7"/>
        <v>0.20180976322932342</v>
      </c>
      <c r="Q8" s="30">
        <v>32.1</v>
      </c>
      <c r="R8" s="30">
        <v>67.900000000000006</v>
      </c>
      <c r="S8" s="30">
        <f t="shared" si="8"/>
        <v>0.62652671376723568</v>
      </c>
      <c r="T8" s="30">
        <f t="shared" si="9"/>
        <v>1.3923877012340444</v>
      </c>
      <c r="U8" s="34">
        <f t="shared" si="10"/>
        <v>0.3793429685657691</v>
      </c>
      <c r="V8" s="30">
        <v>10.6</v>
      </c>
      <c r="W8" s="30">
        <v>89.4</v>
      </c>
      <c r="X8" s="30">
        <f t="shared" si="11"/>
        <v>0.20689044130631457</v>
      </c>
      <c r="Y8" s="30">
        <f t="shared" si="12"/>
        <v>1.833276295881054</v>
      </c>
      <c r="Z8" s="34">
        <f t="shared" si="13"/>
        <v>0.79718281105637523</v>
      </c>
      <c r="AA8" s="30">
        <v>45.2</v>
      </c>
      <c r="AB8" s="30">
        <v>54.8</v>
      </c>
      <c r="AC8" s="30">
        <f t="shared" si="14"/>
        <v>0.88221207047598293</v>
      </c>
      <c r="AD8" s="30">
        <f t="shared" si="15"/>
        <v>1.1237532551933083</v>
      </c>
      <c r="AE8" s="34">
        <f t="shared" si="16"/>
        <v>0.12041144561496098</v>
      </c>
      <c r="AF8" s="30">
        <v>36.6</v>
      </c>
      <c r="AG8" s="30">
        <v>63.4</v>
      </c>
      <c r="AH8" s="30">
        <f t="shared" si="17"/>
        <v>0.71435756149161445</v>
      </c>
      <c r="AI8" s="30">
        <f t="shared" si="18"/>
        <v>1.300108693052112</v>
      </c>
      <c r="AJ8" s="34">
        <f t="shared" si="19"/>
        <v>0.29077237220494867</v>
      </c>
      <c r="AK8" s="30">
        <v>11.6</v>
      </c>
      <c r="AL8" s="30">
        <v>88.4</v>
      </c>
      <c r="AM8" s="30">
        <f t="shared" si="20"/>
        <v>0.22640840746728763</v>
      </c>
      <c r="AN8" s="30">
        <f t="shared" si="21"/>
        <v>1.8127698496184024</v>
      </c>
      <c r="AO8" s="34">
        <f t="shared" si="22"/>
        <v>0.77794152455228582</v>
      </c>
      <c r="AS8" s="40" t="s">
        <v>14</v>
      </c>
      <c r="AT8" s="40">
        <v>4658684</v>
      </c>
      <c r="AU8" s="40">
        <v>4434119.666666667</v>
      </c>
      <c r="AV8" s="40">
        <v>9092803.6666666679</v>
      </c>
      <c r="AW8" s="318">
        <v>0.5123484648720924</v>
      </c>
      <c r="AX8" s="318">
        <v>0.48765153512790754</v>
      </c>
    </row>
    <row r="9" spans="1:50" ht="12" customHeight="1" x14ac:dyDescent="0.15">
      <c r="A9" s="28" t="s">
        <v>15</v>
      </c>
      <c r="B9" s="30">
        <v>37.5</v>
      </c>
      <c r="C9" s="30">
        <v>62.5</v>
      </c>
      <c r="D9" s="30">
        <f t="shared" si="0"/>
        <v>0.7205682009389246</v>
      </c>
      <c r="E9" s="30">
        <f t="shared" si="1"/>
        <v>1.3032308075893335</v>
      </c>
      <c r="F9" s="34">
        <f t="shared" si="2"/>
        <v>0.28790537212197331</v>
      </c>
      <c r="G9" s="30">
        <v>25.7</v>
      </c>
      <c r="H9" s="30">
        <v>74.3</v>
      </c>
      <c r="I9" s="30">
        <f t="shared" si="3"/>
        <v>0.49382940704347633</v>
      </c>
      <c r="J9" s="30">
        <f t="shared" si="4"/>
        <v>1.5492807840621998</v>
      </c>
      <c r="K9" s="34">
        <f t="shared" si="23"/>
        <v>0.51659053026774915</v>
      </c>
      <c r="L9" s="30">
        <v>25.8</v>
      </c>
      <c r="M9" s="30">
        <v>74.2</v>
      </c>
      <c r="N9" s="30">
        <f t="shared" si="5"/>
        <v>0.49575092224598011</v>
      </c>
      <c r="O9" s="30">
        <f t="shared" si="6"/>
        <v>1.547195614770057</v>
      </c>
      <c r="P9" s="34">
        <f t="shared" si="7"/>
        <v>0.5146706844613933</v>
      </c>
      <c r="Q9" s="30">
        <v>15.8</v>
      </c>
      <c r="R9" s="30">
        <v>84.2</v>
      </c>
      <c r="S9" s="30">
        <f t="shared" si="8"/>
        <v>0.30359940199560026</v>
      </c>
      <c r="T9" s="30">
        <f t="shared" si="9"/>
        <v>1.7557125439843502</v>
      </c>
      <c r="U9" s="34">
        <f t="shared" si="10"/>
        <v>0.70514481539499974</v>
      </c>
      <c r="V9" s="30">
        <v>57.1</v>
      </c>
      <c r="W9" s="30">
        <v>42.9</v>
      </c>
      <c r="X9" s="30">
        <f t="shared" si="11"/>
        <v>1.0971851806296693</v>
      </c>
      <c r="Y9" s="30">
        <f t="shared" si="12"/>
        <v>0.89453762632931855</v>
      </c>
      <c r="Z9" s="34">
        <f t="shared" si="13"/>
        <v>0.10174485806574562</v>
      </c>
      <c r="AA9" s="31">
        <v>40</v>
      </c>
      <c r="AB9" s="31">
        <v>60</v>
      </c>
      <c r="AC9" s="30">
        <f t="shared" si="14"/>
        <v>0.76860608100151961</v>
      </c>
      <c r="AD9" s="30">
        <f t="shared" si="15"/>
        <v>1.2511015752857602</v>
      </c>
      <c r="AE9" s="34">
        <f t="shared" si="16"/>
        <v>0.23889372938813647</v>
      </c>
      <c r="AF9" s="30">
        <v>46.7</v>
      </c>
      <c r="AG9" s="30">
        <v>53.3</v>
      </c>
      <c r="AH9" s="30">
        <f t="shared" si="17"/>
        <v>0.89734759956927412</v>
      </c>
      <c r="AI9" s="30">
        <f t="shared" si="18"/>
        <v>1.1113952327121837</v>
      </c>
      <c r="AJ9" s="34">
        <f t="shared" si="19"/>
        <v>0.10655800717894881</v>
      </c>
      <c r="AK9" s="31">
        <v>21</v>
      </c>
      <c r="AL9" s="31">
        <v>79</v>
      </c>
      <c r="AM9" s="30">
        <f t="shared" si="20"/>
        <v>0.40351819252579779</v>
      </c>
      <c r="AN9" s="30">
        <f t="shared" si="21"/>
        <v>1.6472837407929177</v>
      </c>
      <c r="AO9" s="34">
        <f t="shared" si="22"/>
        <v>0.60647765542837828</v>
      </c>
      <c r="AS9" s="40" t="s">
        <v>15</v>
      </c>
      <c r="AT9" s="40">
        <v>3048807</v>
      </c>
      <c r="AU9" s="40">
        <v>2809522</v>
      </c>
      <c r="AV9" s="40">
        <v>5858329</v>
      </c>
      <c r="AW9" s="318">
        <v>0.5204226324605532</v>
      </c>
      <c r="AX9" s="318">
        <v>0.47957736753944685</v>
      </c>
    </row>
    <row r="10" spans="1:50" ht="12" customHeight="1" x14ac:dyDescent="0.15">
      <c r="A10" s="28" t="s">
        <v>16</v>
      </c>
      <c r="B10" s="30">
        <v>19.899999999999999</v>
      </c>
      <c r="C10" s="30">
        <v>80.099999999999994</v>
      </c>
      <c r="D10" s="30">
        <f t="shared" si="0"/>
        <v>0.388141523509552</v>
      </c>
      <c r="E10" s="30">
        <f t="shared" si="1"/>
        <v>1.643749899875635</v>
      </c>
      <c r="F10" s="34">
        <f t="shared" si="2"/>
        <v>0.61795052723545885</v>
      </c>
      <c r="G10" s="30">
        <v>20.9</v>
      </c>
      <c r="H10" s="30">
        <v>79.099999999999994</v>
      </c>
      <c r="I10" s="30">
        <f t="shared" si="3"/>
        <v>0.40764612268088629</v>
      </c>
      <c r="J10" s="30">
        <f t="shared" si="4"/>
        <v>1.6232286776549654</v>
      </c>
      <c r="K10" s="34">
        <f t="shared" si="23"/>
        <v>0.59855120304464593</v>
      </c>
      <c r="L10" s="30">
        <v>20.8</v>
      </c>
      <c r="M10" s="30">
        <v>79.2</v>
      </c>
      <c r="N10" s="30">
        <f t="shared" si="5"/>
        <v>0.40569566276375291</v>
      </c>
      <c r="O10" s="30">
        <f t="shared" si="6"/>
        <v>1.6252807998770324</v>
      </c>
      <c r="P10" s="34">
        <f t="shared" si="7"/>
        <v>0.60049200940886771</v>
      </c>
      <c r="Q10" s="30">
        <v>16.2</v>
      </c>
      <c r="R10" s="30">
        <v>83.8</v>
      </c>
      <c r="S10" s="30">
        <f t="shared" si="8"/>
        <v>0.31597450657561521</v>
      </c>
      <c r="T10" s="30">
        <f t="shared" si="9"/>
        <v>1.7196784220921126</v>
      </c>
      <c r="U10" s="34">
        <f t="shared" si="10"/>
        <v>0.68955954905101557</v>
      </c>
      <c r="V10" s="30">
        <v>0</v>
      </c>
      <c r="W10" s="43">
        <v>100</v>
      </c>
      <c r="X10" s="30">
        <f t="shared" si="11"/>
        <v>0</v>
      </c>
      <c r="Y10" s="30">
        <f t="shared" si="12"/>
        <v>2.0521222220669602</v>
      </c>
      <c r="Z10" s="34">
        <f t="shared" si="13"/>
        <v>1</v>
      </c>
      <c r="AA10" s="30">
        <v>27.6</v>
      </c>
      <c r="AB10" s="30">
        <v>72.400000000000006</v>
      </c>
      <c r="AC10" s="30">
        <f t="shared" si="14"/>
        <v>0.53832693712882596</v>
      </c>
      <c r="AD10" s="30">
        <f t="shared" si="15"/>
        <v>1.4857364887764792</v>
      </c>
      <c r="AE10" s="34">
        <f t="shared" si="16"/>
        <v>0.46807305518299369</v>
      </c>
      <c r="AF10" s="30">
        <v>14.8</v>
      </c>
      <c r="AG10" s="30">
        <v>85.2</v>
      </c>
      <c r="AH10" s="30">
        <f t="shared" si="17"/>
        <v>0.28866806773574727</v>
      </c>
      <c r="AI10" s="30">
        <f t="shared" si="18"/>
        <v>1.7484081332010502</v>
      </c>
      <c r="AJ10" s="34">
        <f t="shared" si="19"/>
        <v>0.71658589148211882</v>
      </c>
      <c r="AK10" s="30">
        <v>7.4</v>
      </c>
      <c r="AL10" s="30">
        <v>92.6</v>
      </c>
      <c r="AM10" s="30">
        <f t="shared" si="20"/>
        <v>0.14433403386787363</v>
      </c>
      <c r="AN10" s="30">
        <f t="shared" si="21"/>
        <v>1.9002651776340049</v>
      </c>
      <c r="AO10" s="34">
        <f t="shared" si="22"/>
        <v>0.85881435045467736</v>
      </c>
      <c r="AS10" s="40" t="s">
        <v>16</v>
      </c>
      <c r="AT10" s="40">
        <v>4442321.9999999991</v>
      </c>
      <c r="AU10" s="40">
        <v>4222248.9999999991</v>
      </c>
      <c r="AV10" s="40">
        <v>8664570.9999999981</v>
      </c>
      <c r="AW10" s="318">
        <v>0.51269959008934196</v>
      </c>
      <c r="AX10" s="318">
        <v>0.48730040991065798</v>
      </c>
    </row>
    <row r="11" spans="1:50" ht="12" customHeight="1" x14ac:dyDescent="0.15">
      <c r="A11" s="28" t="s">
        <v>17</v>
      </c>
      <c r="B11" s="30">
        <v>39.799999999999997</v>
      </c>
      <c r="C11" s="30">
        <v>60.2</v>
      </c>
      <c r="D11" s="30">
        <f t="shared" si="0"/>
        <v>0.78615029967121797</v>
      </c>
      <c r="E11" s="30">
        <f t="shared" si="1"/>
        <v>1.2192763494011198</v>
      </c>
      <c r="F11" s="34">
        <f t="shared" si="2"/>
        <v>0.21597700914678464</v>
      </c>
      <c r="G11" s="30">
        <v>37.5</v>
      </c>
      <c r="H11" s="30">
        <v>62.5</v>
      </c>
      <c r="I11" s="30">
        <f t="shared" si="3"/>
        <v>0.74071950345906223</v>
      </c>
      <c r="J11" s="30">
        <f t="shared" si="4"/>
        <v>1.265859997301827</v>
      </c>
      <c r="K11" s="34">
        <f t="shared" si="23"/>
        <v>0.26170928868935062</v>
      </c>
      <c r="L11" s="31">
        <v>38</v>
      </c>
      <c r="M11" s="31">
        <v>62</v>
      </c>
      <c r="N11" s="30">
        <f t="shared" si="5"/>
        <v>0.75059576350518298</v>
      </c>
      <c r="O11" s="30">
        <f t="shared" si="6"/>
        <v>1.2557331173234123</v>
      </c>
      <c r="P11" s="34">
        <f t="shared" si="7"/>
        <v>0.25177195954514309</v>
      </c>
      <c r="Q11" s="30">
        <v>29.5</v>
      </c>
      <c r="R11" s="30">
        <v>70.5</v>
      </c>
      <c r="S11" s="30">
        <f t="shared" si="8"/>
        <v>0.58269934272112889</v>
      </c>
      <c r="T11" s="30">
        <f t="shared" si="9"/>
        <v>1.4278900769564609</v>
      </c>
      <c r="U11" s="34">
        <f t="shared" si="10"/>
        <v>0.42036963189175813</v>
      </c>
      <c r="V11" s="30">
        <v>27.1</v>
      </c>
      <c r="W11" s="30">
        <v>72.900000000000006</v>
      </c>
      <c r="X11" s="30">
        <f t="shared" si="11"/>
        <v>0.53529329449974894</v>
      </c>
      <c r="Y11" s="30">
        <f t="shared" si="12"/>
        <v>1.476499100852851</v>
      </c>
      <c r="Z11" s="34">
        <f t="shared" si="13"/>
        <v>0.46784440011174222</v>
      </c>
      <c r="AA11" s="30">
        <v>38.799999999999997</v>
      </c>
      <c r="AB11" s="30">
        <v>61.3</v>
      </c>
      <c r="AC11" s="30">
        <f t="shared" si="14"/>
        <v>0.76639777957897626</v>
      </c>
      <c r="AD11" s="30">
        <f t="shared" si="15"/>
        <v>1.2415554853536317</v>
      </c>
      <c r="AE11" s="34">
        <f t="shared" si="16"/>
        <v>0.23663783120500215</v>
      </c>
      <c r="AF11" s="30">
        <v>46.7</v>
      </c>
      <c r="AG11" s="30">
        <v>53.3</v>
      </c>
      <c r="AH11" s="30">
        <f t="shared" si="17"/>
        <v>0.9224426883076855</v>
      </c>
      <c r="AI11" s="30">
        <f t="shared" si="18"/>
        <v>1.079525405698998</v>
      </c>
      <c r="AJ11" s="34">
        <f t="shared" si="19"/>
        <v>7.8464146287632097E-2</v>
      </c>
      <c r="AK11" s="30">
        <v>18.100000000000001</v>
      </c>
      <c r="AL11" s="30">
        <v>81.900000000000006</v>
      </c>
      <c r="AM11" s="30">
        <f t="shared" si="20"/>
        <v>0.35752061366957405</v>
      </c>
      <c r="AN11" s="30">
        <f t="shared" si="21"/>
        <v>1.6587829404643142</v>
      </c>
      <c r="AO11" s="34">
        <f t="shared" si="22"/>
        <v>0.64537024900186868</v>
      </c>
      <c r="AS11" s="40" t="s">
        <v>17</v>
      </c>
      <c r="AT11" s="40">
        <v>2335893.333333333</v>
      </c>
      <c r="AU11" s="40">
        <v>2278084.6666666665</v>
      </c>
      <c r="AV11" s="40">
        <v>4613978</v>
      </c>
      <c r="AW11" s="318">
        <v>0.50626451477084045</v>
      </c>
      <c r="AX11" s="318">
        <v>0.49373548522915944</v>
      </c>
    </row>
    <row r="12" spans="1:50" ht="12" customHeight="1" x14ac:dyDescent="0.15">
      <c r="A12" s="28" t="s">
        <v>18</v>
      </c>
      <c r="B12" s="30">
        <v>40.1</v>
      </c>
      <c r="C12" s="30">
        <v>59.9</v>
      </c>
      <c r="D12" s="30">
        <f t="shared" si="0"/>
        <v>0.78491281116267364</v>
      </c>
      <c r="E12" s="30">
        <f t="shared" si="1"/>
        <v>1.2246602880027926</v>
      </c>
      <c r="F12" s="34">
        <f t="shared" si="2"/>
        <v>0.21882631541133624</v>
      </c>
      <c r="G12" s="31">
        <v>33</v>
      </c>
      <c r="H12" s="31">
        <v>67</v>
      </c>
      <c r="I12" s="30">
        <f t="shared" si="3"/>
        <v>0.64593822365008047</v>
      </c>
      <c r="J12" s="30">
        <f t="shared" si="4"/>
        <v>1.3698203555290001</v>
      </c>
      <c r="K12" s="34">
        <f t="shared" si="23"/>
        <v>0.3591115222606277</v>
      </c>
      <c r="L12" s="30">
        <v>31.1</v>
      </c>
      <c r="M12" s="30">
        <v>68.900000000000006</v>
      </c>
      <c r="N12" s="30">
        <f t="shared" si="5"/>
        <v>0.60874784107628799</v>
      </c>
      <c r="O12" s="30">
        <f t="shared" si="6"/>
        <v>1.4086660074022106</v>
      </c>
      <c r="P12" s="34">
        <f t="shared" si="7"/>
        <v>0.39650672911222851</v>
      </c>
      <c r="Q12" s="30">
        <v>32.9</v>
      </c>
      <c r="R12" s="30">
        <v>67.099999999999994</v>
      </c>
      <c r="S12" s="30">
        <f t="shared" si="8"/>
        <v>0.64398083509356507</v>
      </c>
      <c r="T12" s="30">
        <f t="shared" si="9"/>
        <v>1.3718648635223267</v>
      </c>
      <c r="U12" s="34">
        <f t="shared" si="10"/>
        <v>0.36108122210372406</v>
      </c>
      <c r="V12" s="31">
        <v>25</v>
      </c>
      <c r="W12" s="31">
        <v>75</v>
      </c>
      <c r="X12" s="30">
        <f t="shared" si="11"/>
        <v>0.48934713912884886</v>
      </c>
      <c r="Y12" s="30">
        <f t="shared" si="12"/>
        <v>1.5333809949951493</v>
      </c>
      <c r="Z12" s="34">
        <f t="shared" si="13"/>
        <v>0.51615134938460216</v>
      </c>
      <c r="AA12" s="31">
        <v>39</v>
      </c>
      <c r="AB12" s="31">
        <v>61</v>
      </c>
      <c r="AC12" s="30">
        <f t="shared" si="14"/>
        <v>0.7633815370410042</v>
      </c>
      <c r="AD12" s="30">
        <f t="shared" si="15"/>
        <v>1.247149875929388</v>
      </c>
      <c r="AE12" s="34">
        <f t="shared" si="16"/>
        <v>0.24061715015616525</v>
      </c>
      <c r="AF12" s="30">
        <v>29.6</v>
      </c>
      <c r="AG12" s="30">
        <v>70.400000000000006</v>
      </c>
      <c r="AH12" s="30">
        <f t="shared" si="17"/>
        <v>0.57938701272855708</v>
      </c>
      <c r="AI12" s="30">
        <f t="shared" si="18"/>
        <v>1.4393336273021136</v>
      </c>
      <c r="AJ12" s="34">
        <f t="shared" si="19"/>
        <v>0.42598594254254585</v>
      </c>
      <c r="AK12" s="30">
        <v>15.7</v>
      </c>
      <c r="AL12" s="30">
        <v>84.3</v>
      </c>
      <c r="AM12" s="30">
        <f t="shared" si="20"/>
        <v>0.30731000337291708</v>
      </c>
      <c r="AN12" s="30">
        <f t="shared" si="21"/>
        <v>1.7235202383745476</v>
      </c>
      <c r="AO12" s="34">
        <f t="shared" si="22"/>
        <v>0.69735530124025868</v>
      </c>
      <c r="AS12" s="40" t="s">
        <v>18</v>
      </c>
      <c r="AT12" s="40">
        <v>35374918.333333336</v>
      </c>
      <c r="AU12" s="40">
        <v>33867542</v>
      </c>
      <c r="AV12" s="40">
        <v>69242460.333333343</v>
      </c>
      <c r="AW12" s="318">
        <v>0.51088476872483168</v>
      </c>
      <c r="AX12" s="318">
        <v>0.48911523127516821</v>
      </c>
    </row>
    <row r="13" spans="1:50" ht="12" customHeight="1" x14ac:dyDescent="0.15">
      <c r="A13" s="28" t="s">
        <v>19</v>
      </c>
      <c r="B13" s="30">
        <v>25.6</v>
      </c>
      <c r="C13" s="30">
        <v>74.400000000000006</v>
      </c>
      <c r="D13" s="30">
        <f t="shared" si="0"/>
        <v>0.47463461807826546</v>
      </c>
      <c r="E13" s="30">
        <f t="shared" si="1"/>
        <v>1.6151520694852586</v>
      </c>
      <c r="F13" s="34">
        <f t="shared" si="2"/>
        <v>0.5457578317415348</v>
      </c>
      <c r="G13" s="30">
        <v>28.1</v>
      </c>
      <c r="H13" s="30">
        <v>71.900000000000006</v>
      </c>
      <c r="I13" s="30">
        <f t="shared" si="3"/>
        <v>0.52098565499997107</v>
      </c>
      <c r="J13" s="30">
        <f t="shared" si="4"/>
        <v>1.5608794865052433</v>
      </c>
      <c r="K13" s="34">
        <f t="shared" si="23"/>
        <v>0.49950105353770224</v>
      </c>
      <c r="L13" s="30">
        <v>28.6</v>
      </c>
      <c r="M13" s="30">
        <v>71.400000000000006</v>
      </c>
      <c r="N13" s="30">
        <f t="shared" si="5"/>
        <v>0.53025586238431222</v>
      </c>
      <c r="O13" s="30">
        <f t="shared" si="6"/>
        <v>1.5500249699092401</v>
      </c>
      <c r="P13" s="34">
        <f t="shared" si="7"/>
        <v>0.490207423773939</v>
      </c>
      <c r="Q13" s="30">
        <v>8</v>
      </c>
      <c r="R13" s="31">
        <v>92</v>
      </c>
      <c r="S13" s="30">
        <f t="shared" si="8"/>
        <v>0.14832331814945796</v>
      </c>
      <c r="T13" s="30">
        <f t="shared" si="9"/>
        <v>1.997231053664567</v>
      </c>
      <c r="U13" s="34">
        <f t="shared" si="10"/>
        <v>0.86173893321188277</v>
      </c>
      <c r="V13" s="30">
        <v>18.8</v>
      </c>
      <c r="W13" s="30">
        <v>81.3</v>
      </c>
      <c r="X13" s="30">
        <f t="shared" si="11"/>
        <v>0.34855979765122619</v>
      </c>
      <c r="Y13" s="30">
        <f t="shared" si="12"/>
        <v>1.764944398510101</v>
      </c>
      <c r="Z13" s="34">
        <f t="shared" si="13"/>
        <v>0.67015935120043635</v>
      </c>
      <c r="AA13" s="30">
        <v>9.5</v>
      </c>
      <c r="AB13" s="30">
        <v>90.5</v>
      </c>
      <c r="AC13" s="30">
        <f t="shared" si="14"/>
        <v>0.17613394030248131</v>
      </c>
      <c r="AD13" s="30">
        <f t="shared" si="15"/>
        <v>1.9646675038765578</v>
      </c>
      <c r="AE13" s="34">
        <f t="shared" si="16"/>
        <v>0.83545046572964576</v>
      </c>
      <c r="AF13" s="30">
        <v>44.8</v>
      </c>
      <c r="AG13" s="30">
        <v>55.2</v>
      </c>
      <c r="AH13" s="30">
        <f t="shared" si="17"/>
        <v>0.83061058163696444</v>
      </c>
      <c r="AI13" s="30">
        <f t="shared" si="18"/>
        <v>1.1983386321987402</v>
      </c>
      <c r="AJ13" s="34">
        <f t="shared" si="19"/>
        <v>0.18124063828418369</v>
      </c>
      <c r="AK13" s="30">
        <v>10.4</v>
      </c>
      <c r="AL13" s="30">
        <v>89.6</v>
      </c>
      <c r="AM13" s="30">
        <f t="shared" si="20"/>
        <v>0.19282031359429533</v>
      </c>
      <c r="AN13" s="30">
        <f t="shared" si="21"/>
        <v>1.9451293740037521</v>
      </c>
      <c r="AO13" s="34">
        <f t="shared" si="22"/>
        <v>0.81962128041382876</v>
      </c>
      <c r="AS13" s="40" t="s">
        <v>19</v>
      </c>
      <c r="AT13" s="40">
        <v>575903.33333333337</v>
      </c>
      <c r="AU13" s="40">
        <v>491845.33333333331</v>
      </c>
      <c r="AV13" s="40">
        <v>1067748.6666666667</v>
      </c>
      <c r="AW13" s="318">
        <v>0.53936225940811289</v>
      </c>
      <c r="AX13" s="318">
        <v>0.46063774059188706</v>
      </c>
    </row>
    <row r="14" spans="1:50" ht="12" customHeight="1" x14ac:dyDescent="0.15">
      <c r="A14" s="28" t="s">
        <v>20</v>
      </c>
      <c r="B14" s="30">
        <v>21.2</v>
      </c>
      <c r="C14" s="30">
        <v>78.8</v>
      </c>
      <c r="D14" s="30">
        <f t="shared" si="0"/>
        <v>0.41559649671353865</v>
      </c>
      <c r="E14" s="30">
        <f t="shared" si="1"/>
        <v>1.6085249240366286</v>
      </c>
      <c r="F14" s="34">
        <f t="shared" si="2"/>
        <v>0.58935615971149313</v>
      </c>
      <c r="G14" s="30">
        <v>24.3</v>
      </c>
      <c r="H14" s="30">
        <v>75.7</v>
      </c>
      <c r="I14" s="30">
        <f t="shared" si="3"/>
        <v>0.47636768255372591</v>
      </c>
      <c r="J14" s="30">
        <f t="shared" si="4"/>
        <v>1.545245390223005</v>
      </c>
      <c r="K14" s="34">
        <f t="shared" si="23"/>
        <v>0.52872516608786646</v>
      </c>
      <c r="L14" s="30">
        <v>23.8</v>
      </c>
      <c r="M14" s="30">
        <v>76.2</v>
      </c>
      <c r="N14" s="30">
        <f t="shared" si="5"/>
        <v>0.46656587838595376</v>
      </c>
      <c r="O14" s="30">
        <f t="shared" si="6"/>
        <v>1.5554517666445571</v>
      </c>
      <c r="P14" s="34">
        <f t="shared" si="7"/>
        <v>0.53851453321129283</v>
      </c>
      <c r="Q14" s="31">
        <v>20</v>
      </c>
      <c r="R14" s="31">
        <v>80</v>
      </c>
      <c r="S14" s="30">
        <f t="shared" si="8"/>
        <v>0.39207216671088552</v>
      </c>
      <c r="T14" s="30">
        <f t="shared" si="9"/>
        <v>1.6330202274483538</v>
      </c>
      <c r="U14" s="34">
        <f t="shared" si="10"/>
        <v>0.61278589772822412</v>
      </c>
      <c r="V14" s="31">
        <v>31</v>
      </c>
      <c r="W14" s="31">
        <v>69</v>
      </c>
      <c r="X14" s="30">
        <f t="shared" si="11"/>
        <v>0.60771185840187258</v>
      </c>
      <c r="Y14" s="30">
        <f t="shared" si="12"/>
        <v>1.4084799461742052</v>
      </c>
      <c r="Z14" s="34">
        <f t="shared" si="13"/>
        <v>0.39716860566284329</v>
      </c>
      <c r="AA14" s="30">
        <v>49.3</v>
      </c>
      <c r="AB14" s="30">
        <v>50.7</v>
      </c>
      <c r="AC14" s="30">
        <f t="shared" si="14"/>
        <v>0.9664578909423327</v>
      </c>
      <c r="AD14" s="30">
        <f t="shared" si="15"/>
        <v>1.0349265691453944</v>
      </c>
      <c r="AE14" s="34">
        <f t="shared" si="16"/>
        <v>3.4210657456618887E-2</v>
      </c>
      <c r="AF14" s="30">
        <v>49.2</v>
      </c>
      <c r="AG14" s="30">
        <v>50.8</v>
      </c>
      <c r="AH14" s="30">
        <f t="shared" si="17"/>
        <v>0.96449753010877837</v>
      </c>
      <c r="AI14" s="30">
        <f t="shared" si="18"/>
        <v>1.0369678444297046</v>
      </c>
      <c r="AJ14" s="34">
        <f t="shared" si="19"/>
        <v>3.6208627560013196E-2</v>
      </c>
      <c r="AK14" s="30">
        <v>18.899999999999999</v>
      </c>
      <c r="AL14" s="30">
        <v>81.099999999999994</v>
      </c>
      <c r="AM14" s="30">
        <f t="shared" si="20"/>
        <v>0.37050819754178677</v>
      </c>
      <c r="AN14" s="30">
        <f t="shared" si="21"/>
        <v>1.6554742555757687</v>
      </c>
      <c r="AO14" s="34">
        <f t="shared" si="22"/>
        <v>0.63424342893823826</v>
      </c>
      <c r="AS14" s="40" t="s">
        <v>20</v>
      </c>
      <c r="AT14" s="40">
        <v>1858179.0000000002</v>
      </c>
      <c r="AU14" s="40">
        <v>1784522.3333333333</v>
      </c>
      <c r="AV14" s="40">
        <v>3642701.3333333335</v>
      </c>
      <c r="AW14" s="318">
        <v>0.51011017098665978</v>
      </c>
      <c r="AX14" s="318">
        <v>0.48988982901334022</v>
      </c>
    </row>
    <row r="15" spans="1:50" ht="12" customHeight="1" x14ac:dyDescent="0.15">
      <c r="A15" s="28" t="s">
        <v>21</v>
      </c>
      <c r="B15" s="30">
        <v>17.600000000000001</v>
      </c>
      <c r="C15" s="30">
        <v>82.4</v>
      </c>
      <c r="D15" s="30">
        <f t="shared" si="0"/>
        <v>0.33788816907344194</v>
      </c>
      <c r="E15" s="30">
        <f t="shared" si="1"/>
        <v>1.719828279670077</v>
      </c>
      <c r="F15" s="34">
        <f t="shared" si="2"/>
        <v>0.67158918394245926</v>
      </c>
      <c r="G15" s="30">
        <v>18.899999999999999</v>
      </c>
      <c r="H15" s="30">
        <v>81.099999999999994</v>
      </c>
      <c r="I15" s="30">
        <f t="shared" si="3"/>
        <v>0.36284581792545745</v>
      </c>
      <c r="J15" s="30">
        <f t="shared" si="4"/>
        <v>1.6926950665199421</v>
      </c>
      <c r="K15" s="34">
        <f t="shared" si="23"/>
        <v>0.64695830603889348</v>
      </c>
      <c r="L15" s="30">
        <v>21.2</v>
      </c>
      <c r="M15" s="30">
        <v>78.8</v>
      </c>
      <c r="N15" s="30">
        <f t="shared" si="5"/>
        <v>0.40700165820210044</v>
      </c>
      <c r="O15" s="30">
        <f t="shared" si="6"/>
        <v>1.644690150946627</v>
      </c>
      <c r="P15" s="34">
        <f t="shared" si="7"/>
        <v>0.60325263630021464</v>
      </c>
      <c r="Q15" s="31">
        <v>10</v>
      </c>
      <c r="R15" s="31">
        <v>90</v>
      </c>
      <c r="S15" s="30">
        <f t="shared" si="8"/>
        <v>0.19198191424627381</v>
      </c>
      <c r="T15" s="30">
        <f t="shared" si="9"/>
        <v>1.878453218086249</v>
      </c>
      <c r="U15" s="34">
        <f t="shared" si="10"/>
        <v>0.81454921117959422</v>
      </c>
      <c r="V15" s="30">
        <v>11.1</v>
      </c>
      <c r="W15" s="30">
        <v>88.9</v>
      </c>
      <c r="X15" s="30">
        <f t="shared" si="11"/>
        <v>0.21309992481336393</v>
      </c>
      <c r="Y15" s="30">
        <f t="shared" si="12"/>
        <v>1.8554943454207506</v>
      </c>
      <c r="Z15" s="34">
        <f t="shared" si="13"/>
        <v>0.79396643616416263</v>
      </c>
      <c r="AA15" s="31">
        <v>12</v>
      </c>
      <c r="AB15" s="31">
        <v>88</v>
      </c>
      <c r="AC15" s="30">
        <f t="shared" si="14"/>
        <v>0.23037829709552857</v>
      </c>
      <c r="AD15" s="30">
        <f t="shared" si="15"/>
        <v>1.836709813239888</v>
      </c>
      <c r="AE15" s="34">
        <f t="shared" si="16"/>
        <v>0.77709871587607726</v>
      </c>
      <c r="AF15" s="31">
        <v>20</v>
      </c>
      <c r="AG15" s="31">
        <v>80</v>
      </c>
      <c r="AH15" s="30">
        <f t="shared" si="17"/>
        <v>0.38396382849254762</v>
      </c>
      <c r="AI15" s="30">
        <f t="shared" si="18"/>
        <v>1.6697361938544435</v>
      </c>
      <c r="AJ15" s="34">
        <f t="shared" si="19"/>
        <v>0.62607603416807733</v>
      </c>
      <c r="AK15" s="30">
        <v>9.4</v>
      </c>
      <c r="AL15" s="30">
        <v>90.6</v>
      </c>
      <c r="AM15" s="30">
        <f t="shared" si="20"/>
        <v>0.18046299939149738</v>
      </c>
      <c r="AN15" s="30">
        <f t="shared" si="21"/>
        <v>1.8909762395401573</v>
      </c>
      <c r="AO15" s="34">
        <f t="shared" si="22"/>
        <v>0.82576075995878961</v>
      </c>
      <c r="AS15" s="40" t="s">
        <v>21</v>
      </c>
      <c r="AT15" s="40">
        <v>4622275.333333333</v>
      </c>
      <c r="AU15" s="40">
        <v>4251657.333333333</v>
      </c>
      <c r="AV15" s="40">
        <v>8873932.666666666</v>
      </c>
      <c r="AW15" s="318">
        <v>0.52088239870199604</v>
      </c>
      <c r="AX15" s="318">
        <v>0.47911760129800401</v>
      </c>
    </row>
    <row r="16" spans="1:50" ht="12" customHeight="1" x14ac:dyDescent="0.15">
      <c r="A16" s="28" t="s">
        <v>22</v>
      </c>
      <c r="B16" s="30">
        <v>41.6</v>
      </c>
      <c r="C16" s="30">
        <v>58.4</v>
      </c>
      <c r="D16" s="30">
        <f t="shared" si="0"/>
        <v>0.80785311595246356</v>
      </c>
      <c r="E16" s="30">
        <f t="shared" si="1"/>
        <v>1.2039874139305606</v>
      </c>
      <c r="F16" s="34">
        <f t="shared" si="2"/>
        <v>0.1969014402951359</v>
      </c>
      <c r="G16" s="30">
        <v>39.700000000000003</v>
      </c>
      <c r="H16" s="30">
        <v>60.3</v>
      </c>
      <c r="I16" s="30">
        <f t="shared" si="3"/>
        <v>0.77095597844501929</v>
      </c>
      <c r="J16" s="30">
        <f t="shared" si="4"/>
        <v>1.2431582373289864</v>
      </c>
      <c r="K16" s="34">
        <f t="shared" si="23"/>
        <v>0.23444661439048742</v>
      </c>
      <c r="L16" s="30">
        <v>46.5</v>
      </c>
      <c r="M16" s="30">
        <v>53.5</v>
      </c>
      <c r="N16" s="30">
        <f t="shared" si="5"/>
        <v>0.90300889162955655</v>
      </c>
      <c r="O16" s="30">
        <f t="shared" si="6"/>
        <v>1.1029679220083048</v>
      </c>
      <c r="P16" s="34">
        <f t="shared" si="7"/>
        <v>9.9681625938696894E-2</v>
      </c>
      <c r="Q16" s="30">
        <v>23.6</v>
      </c>
      <c r="R16" s="30">
        <v>76.400000000000006</v>
      </c>
      <c r="S16" s="30">
        <f t="shared" si="8"/>
        <v>0.45830128693457067</v>
      </c>
      <c r="T16" s="30">
        <f t="shared" si="9"/>
        <v>1.5750794250735418</v>
      </c>
      <c r="U16" s="34">
        <f t="shared" si="10"/>
        <v>0.54922235248118922</v>
      </c>
      <c r="V16" s="30">
        <v>43.3</v>
      </c>
      <c r="W16" s="30">
        <v>56.7</v>
      </c>
      <c r="X16" s="30">
        <f t="shared" si="11"/>
        <v>0.84086634424859774</v>
      </c>
      <c r="Y16" s="30">
        <f t="shared" si="12"/>
        <v>1.1689398351003903</v>
      </c>
      <c r="Z16" s="34">
        <f t="shared" si="13"/>
        <v>0.16323638280287389</v>
      </c>
      <c r="AA16" s="30">
        <v>45.2</v>
      </c>
      <c r="AB16" s="30">
        <v>54.8</v>
      </c>
      <c r="AC16" s="30">
        <f t="shared" si="14"/>
        <v>0.87776348175604213</v>
      </c>
      <c r="AD16" s="30">
        <f t="shared" si="15"/>
        <v>1.1297690117019645</v>
      </c>
      <c r="AE16" s="34">
        <f t="shared" si="16"/>
        <v>0.12552998806601579</v>
      </c>
      <c r="AF16" s="30">
        <v>33.299999999999997</v>
      </c>
      <c r="AG16" s="30">
        <v>66.7</v>
      </c>
      <c r="AH16" s="30">
        <f t="shared" si="17"/>
        <v>0.64667088368310177</v>
      </c>
      <c r="AI16" s="30">
        <f t="shared" si="18"/>
        <v>1.3751020635131577</v>
      </c>
      <c r="AJ16" s="34">
        <f t="shared" si="19"/>
        <v>0.36029326677865825</v>
      </c>
      <c r="AK16" s="30">
        <v>18.600000000000001</v>
      </c>
      <c r="AL16" s="30">
        <v>81.400000000000006</v>
      </c>
      <c r="AM16" s="30">
        <f t="shared" si="20"/>
        <v>0.36120355665182263</v>
      </c>
      <c r="AN16" s="30">
        <f t="shared" si="21"/>
        <v>1.6781605392799255</v>
      </c>
      <c r="AO16" s="34">
        <f t="shared" si="22"/>
        <v>0.6457684457891808</v>
      </c>
      <c r="AS16" s="40" t="s">
        <v>22</v>
      </c>
      <c r="AT16" s="40">
        <v>19752959.666666664</v>
      </c>
      <c r="AU16" s="40">
        <v>18606391.333333336</v>
      </c>
      <c r="AV16" s="40">
        <v>38359351</v>
      </c>
      <c r="AW16" s="318">
        <v>0.51494509556917856</v>
      </c>
      <c r="AX16" s="318">
        <v>0.48505490443082144</v>
      </c>
    </row>
    <row r="17" spans="1:50" ht="12" customHeight="1" x14ac:dyDescent="0.15">
      <c r="A17" s="28" t="s">
        <v>23</v>
      </c>
      <c r="B17" s="30">
        <v>48.9</v>
      </c>
      <c r="C17" s="30">
        <v>51.1</v>
      </c>
      <c r="D17" s="30">
        <f t="shared" si="0"/>
        <v>0.93265205659606931</v>
      </c>
      <c r="E17" s="30">
        <f t="shared" si="1"/>
        <v>1.0742319207921684</v>
      </c>
      <c r="F17" s="34">
        <f t="shared" si="2"/>
        <v>7.054710974390821E-2</v>
      </c>
      <c r="G17" s="30">
        <v>34.9</v>
      </c>
      <c r="H17" s="30">
        <v>65.099999999999994</v>
      </c>
      <c r="I17" s="30">
        <f t="shared" si="3"/>
        <v>0.66563510787735825</v>
      </c>
      <c r="J17" s="30">
        <f t="shared" si="4"/>
        <v>1.3685420360776939</v>
      </c>
      <c r="K17" s="34">
        <f t="shared" si="23"/>
        <v>0.3455485331202145</v>
      </c>
      <c r="L17" s="30">
        <v>47.6</v>
      </c>
      <c r="M17" s="30">
        <v>52.4</v>
      </c>
      <c r="N17" s="30">
        <f t="shared" si="5"/>
        <v>0.90785762564361772</v>
      </c>
      <c r="O17" s="30">
        <f t="shared" si="6"/>
        <v>1.1015607172115385</v>
      </c>
      <c r="P17" s="34">
        <f t="shared" si="7"/>
        <v>9.6397592993348713E-2</v>
      </c>
      <c r="Q17" s="30">
        <v>43.8</v>
      </c>
      <c r="R17" s="30">
        <v>56.2</v>
      </c>
      <c r="S17" s="30">
        <f t="shared" si="8"/>
        <v>0.83538159670568168</v>
      </c>
      <c r="T17" s="30">
        <f t="shared" si="9"/>
        <v>1.1814448913604669</v>
      </c>
      <c r="U17" s="34">
        <f t="shared" si="10"/>
        <v>0.17158803531314726</v>
      </c>
      <c r="V17" s="30">
        <v>45.5</v>
      </c>
      <c r="W17" s="30">
        <v>54.5</v>
      </c>
      <c r="X17" s="30">
        <f t="shared" si="11"/>
        <v>0.86780508333581097</v>
      </c>
      <c r="Y17" s="30">
        <f t="shared" si="12"/>
        <v>1.1457072345043673</v>
      </c>
      <c r="Z17" s="34">
        <f t="shared" si="13"/>
        <v>0.13801859998882537</v>
      </c>
      <c r="AA17" s="30">
        <v>40.6</v>
      </c>
      <c r="AB17" s="30">
        <v>59.4</v>
      </c>
      <c r="AC17" s="30">
        <f t="shared" si="14"/>
        <v>0.77434915128426218</v>
      </c>
      <c r="AD17" s="30">
        <f t="shared" si="15"/>
        <v>1.2487157748543014</v>
      </c>
      <c r="AE17" s="34">
        <f t="shared" si="16"/>
        <v>0.2344791891951119</v>
      </c>
      <c r="AF17" s="30">
        <v>45.2</v>
      </c>
      <c r="AG17" s="30">
        <v>54.8</v>
      </c>
      <c r="AH17" s="30">
        <f t="shared" si="17"/>
        <v>0.86208329157755292</v>
      </c>
      <c r="AI17" s="30">
        <f t="shared" si="18"/>
        <v>1.1520138798319144</v>
      </c>
      <c r="AJ17" s="34">
        <f t="shared" si="19"/>
        <v>0.14395064566396665</v>
      </c>
      <c r="AK17" s="31">
        <v>29</v>
      </c>
      <c r="AL17" s="31">
        <v>71</v>
      </c>
      <c r="AM17" s="30">
        <f t="shared" si="20"/>
        <v>0.5531065366316158</v>
      </c>
      <c r="AN17" s="30">
        <f t="shared" si="21"/>
        <v>1.4925727275194511</v>
      </c>
      <c r="AO17" s="34">
        <f t="shared" si="22"/>
        <v>0.45924412851576857</v>
      </c>
      <c r="AS17" s="40" t="s">
        <v>23</v>
      </c>
      <c r="AT17" s="40">
        <v>27400065.333333332</v>
      </c>
      <c r="AU17" s="40">
        <v>24859090.666666668</v>
      </c>
      <c r="AV17" s="40">
        <v>52259156</v>
      </c>
      <c r="AW17" s="318">
        <v>0.52431128687446338</v>
      </c>
      <c r="AX17" s="318">
        <v>0.47568871312553668</v>
      </c>
    </row>
    <row r="18" spans="1:50" ht="12" customHeight="1" x14ac:dyDescent="0.15">
      <c r="A18" s="28" t="s">
        <v>24</v>
      </c>
      <c r="B18" s="30">
        <v>24.2</v>
      </c>
      <c r="C18" s="30">
        <v>75.8</v>
      </c>
      <c r="D18" s="30">
        <f t="shared" si="0"/>
        <v>0.46233259187778764</v>
      </c>
      <c r="E18" s="30">
        <f t="shared" si="1"/>
        <v>1.5905413795420102</v>
      </c>
      <c r="F18" s="34">
        <f t="shared" si="2"/>
        <v>0.54957528000802536</v>
      </c>
      <c r="G18" s="30">
        <v>19.5</v>
      </c>
      <c r="H18" s="30">
        <v>80.5</v>
      </c>
      <c r="I18" s="30">
        <f t="shared" si="3"/>
        <v>0.37254072486020079</v>
      </c>
      <c r="J18" s="30">
        <f t="shared" si="4"/>
        <v>1.6891633384318183</v>
      </c>
      <c r="K18" s="34">
        <f t="shared" si="23"/>
        <v>0.63860892405154623</v>
      </c>
      <c r="L18" s="31">
        <v>28</v>
      </c>
      <c r="M18" s="31">
        <v>72</v>
      </c>
      <c r="N18" s="30">
        <f t="shared" si="5"/>
        <v>0.53493027159413442</v>
      </c>
      <c r="O18" s="30">
        <f t="shared" si="6"/>
        <v>1.5108044766098252</v>
      </c>
      <c r="P18" s="34">
        <f t="shared" si="7"/>
        <v>0.47702870857155533</v>
      </c>
      <c r="Q18" s="30">
        <v>21.8</v>
      </c>
      <c r="R18" s="30">
        <v>78.2</v>
      </c>
      <c r="S18" s="30">
        <f t="shared" si="8"/>
        <v>0.41648142574114755</v>
      </c>
      <c r="T18" s="30">
        <f t="shared" si="9"/>
        <v>1.6409015287623379</v>
      </c>
      <c r="U18" s="34">
        <f t="shared" si="10"/>
        <v>0.59513475619160239</v>
      </c>
      <c r="V18" s="30">
        <v>8.3000000000000007</v>
      </c>
      <c r="W18" s="30">
        <v>91.7</v>
      </c>
      <c r="X18" s="30">
        <f t="shared" si="11"/>
        <v>0.158568616222547</v>
      </c>
      <c r="Y18" s="30">
        <f t="shared" si="12"/>
        <v>1.9241773681266801</v>
      </c>
      <c r="Z18" s="34">
        <f t="shared" si="13"/>
        <v>0.84773119966226396</v>
      </c>
      <c r="AA18" s="30">
        <v>28.6</v>
      </c>
      <c r="AB18" s="30">
        <v>71.400000000000006</v>
      </c>
      <c r="AC18" s="30">
        <f t="shared" si="14"/>
        <v>0.5463930631282945</v>
      </c>
      <c r="AD18" s="30">
        <f t="shared" si="15"/>
        <v>1.4982144393047434</v>
      </c>
      <c r="AE18" s="34">
        <f t="shared" si="16"/>
        <v>0.46552767464846057</v>
      </c>
      <c r="AF18" s="31">
        <v>50</v>
      </c>
      <c r="AG18" s="31">
        <v>50</v>
      </c>
      <c r="AH18" s="30">
        <f t="shared" si="17"/>
        <v>0.95523262784666862</v>
      </c>
      <c r="AI18" s="30">
        <f t="shared" si="18"/>
        <v>1.0491697754234897</v>
      </c>
      <c r="AJ18" s="34">
        <f t="shared" si="19"/>
        <v>4.686541356344609E-2</v>
      </c>
      <c r="AK18" s="30">
        <v>8.4</v>
      </c>
      <c r="AL18" s="30">
        <v>91.6</v>
      </c>
      <c r="AM18" s="30">
        <f t="shared" si="20"/>
        <v>0.16047908147824033</v>
      </c>
      <c r="AN18" s="30">
        <f t="shared" si="21"/>
        <v>1.9220790285758329</v>
      </c>
      <c r="AO18" s="34">
        <f t="shared" si="22"/>
        <v>0.84588273364043265</v>
      </c>
      <c r="AS18" s="40" t="s">
        <v>24</v>
      </c>
      <c r="AT18" s="40">
        <v>1776535.6666666667</v>
      </c>
      <c r="AU18" s="40">
        <v>1617474</v>
      </c>
      <c r="AV18" s="40">
        <v>3394009.666666667</v>
      </c>
      <c r="AW18" s="318">
        <v>0.52343270678172293</v>
      </c>
      <c r="AX18" s="318">
        <v>0.47656729321827696</v>
      </c>
    </row>
    <row r="19" spans="1:50" ht="12" customHeight="1" x14ac:dyDescent="0.15">
      <c r="A19" s="28" t="s">
        <v>25</v>
      </c>
      <c r="B19" s="30">
        <v>24.4</v>
      </c>
      <c r="C19" s="30">
        <v>75.599999999999994</v>
      </c>
      <c r="D19" s="30">
        <f t="shared" si="0"/>
        <v>0.47012005745767177</v>
      </c>
      <c r="E19" s="30">
        <f t="shared" si="1"/>
        <v>1.5717790249745114</v>
      </c>
      <c r="F19" s="34">
        <f t="shared" si="2"/>
        <v>0.53952664800878014</v>
      </c>
      <c r="G19" s="30">
        <v>33.299999999999997</v>
      </c>
      <c r="H19" s="30">
        <v>66.7</v>
      </c>
      <c r="I19" s="30">
        <f t="shared" si="3"/>
        <v>0.64159827513690448</v>
      </c>
      <c r="J19" s="30">
        <f t="shared" si="4"/>
        <v>1.3867415471666655</v>
      </c>
      <c r="K19" s="34">
        <f t="shared" si="23"/>
        <v>0.36736609114320273</v>
      </c>
      <c r="L19" s="30">
        <v>19.7</v>
      </c>
      <c r="M19" s="30">
        <v>80.3</v>
      </c>
      <c r="N19" s="30">
        <f t="shared" si="5"/>
        <v>0.37956414475066119</v>
      </c>
      <c r="O19" s="30">
        <f t="shared" si="6"/>
        <v>1.669495445839329</v>
      </c>
      <c r="P19" s="34">
        <f t="shared" si="7"/>
        <v>0.62952356632891049</v>
      </c>
      <c r="Q19" s="30">
        <v>35.200000000000003</v>
      </c>
      <c r="R19" s="30">
        <v>64.8</v>
      </c>
      <c r="S19" s="30">
        <f t="shared" si="8"/>
        <v>0.6782059845291003</v>
      </c>
      <c r="T19" s="30">
        <f t="shared" si="9"/>
        <v>1.347239164263867</v>
      </c>
      <c r="U19" s="34">
        <f t="shared" si="10"/>
        <v>0.33031414360120614</v>
      </c>
      <c r="V19" s="30">
        <v>22.2</v>
      </c>
      <c r="W19" s="30">
        <v>77.8</v>
      </c>
      <c r="X19" s="30">
        <f t="shared" si="11"/>
        <v>0.42773218342460301</v>
      </c>
      <c r="Y19" s="30">
        <f t="shared" si="12"/>
        <v>1.6175186262303836</v>
      </c>
      <c r="Z19" s="34">
        <f t="shared" si="13"/>
        <v>0.5817313149023936</v>
      </c>
      <c r="AA19" s="30">
        <v>30.4</v>
      </c>
      <c r="AB19" s="30">
        <v>69.599999999999994</v>
      </c>
      <c r="AC19" s="30">
        <f t="shared" si="14"/>
        <v>0.585723350275132</v>
      </c>
      <c r="AD19" s="30">
        <f t="shared" si="15"/>
        <v>1.4470346579130422</v>
      </c>
      <c r="AE19" s="34">
        <f t="shared" si="16"/>
        <v>0.42371561404183522</v>
      </c>
      <c r="AF19" s="30">
        <v>26.1</v>
      </c>
      <c r="AG19" s="30">
        <v>73.900000000000006</v>
      </c>
      <c r="AH19" s="30">
        <f t="shared" si="17"/>
        <v>0.5028743237559522</v>
      </c>
      <c r="AI19" s="30">
        <f t="shared" si="18"/>
        <v>1.5364347876404287</v>
      </c>
      <c r="AJ19" s="34">
        <f t="shared" si="19"/>
        <v>0.50681893103334597</v>
      </c>
      <c r="AK19" s="31">
        <v>11</v>
      </c>
      <c r="AL19" s="31">
        <v>89</v>
      </c>
      <c r="AM19" s="30">
        <f t="shared" si="20"/>
        <v>0.21193937016534384</v>
      </c>
      <c r="AN19" s="30">
        <f t="shared" si="21"/>
        <v>1.8503747780784594</v>
      </c>
      <c r="AO19" s="34">
        <f t="shared" si="22"/>
        <v>0.79446451420039543</v>
      </c>
      <c r="AS19" s="40" t="s">
        <v>25</v>
      </c>
      <c r="AT19" s="40">
        <v>26303189</v>
      </c>
      <c r="AU19" s="40">
        <v>24375732</v>
      </c>
      <c r="AV19" s="40">
        <v>50678921</v>
      </c>
      <c r="AW19" s="318">
        <v>0.51901635790548895</v>
      </c>
      <c r="AX19" s="318">
        <v>0.48098364209451105</v>
      </c>
    </row>
    <row r="20" spans="1:50" ht="12" customHeight="1" x14ac:dyDescent="0.15">
      <c r="A20" s="28" t="s">
        <v>26</v>
      </c>
      <c r="B20" s="30">
        <v>13.2</v>
      </c>
      <c r="C20" s="30">
        <v>86.8</v>
      </c>
      <c r="D20" s="30">
        <f t="shared" si="0"/>
        <v>0.25496076317555888</v>
      </c>
      <c r="E20" s="30">
        <f t="shared" si="1"/>
        <v>1.7998094410036523</v>
      </c>
      <c r="F20" s="34">
        <f t="shared" si="2"/>
        <v>0.75183525373592386</v>
      </c>
      <c r="G20" s="31">
        <v>18</v>
      </c>
      <c r="H20" s="31">
        <v>82</v>
      </c>
      <c r="I20" s="30">
        <f t="shared" si="3"/>
        <v>0.34767376796667121</v>
      </c>
      <c r="J20" s="30">
        <f t="shared" si="4"/>
        <v>1.7002808083214227</v>
      </c>
      <c r="K20" s="34">
        <f t="shared" si="23"/>
        <v>0.66046730528874531</v>
      </c>
      <c r="L20" s="30">
        <v>15.3</v>
      </c>
      <c r="M20" s="30">
        <v>84.7</v>
      </c>
      <c r="N20" s="30">
        <f t="shared" si="5"/>
        <v>0.29552270277167053</v>
      </c>
      <c r="O20" s="30">
        <f t="shared" si="6"/>
        <v>1.756265664205177</v>
      </c>
      <c r="P20" s="34">
        <f t="shared" si="7"/>
        <v>0.71193646720290116</v>
      </c>
      <c r="Q20" s="30">
        <v>10.6</v>
      </c>
      <c r="R20" s="30">
        <v>89.4</v>
      </c>
      <c r="S20" s="30">
        <f t="shared" si="8"/>
        <v>0.20474121891370636</v>
      </c>
      <c r="T20" s="30">
        <f t="shared" si="9"/>
        <v>1.8537207837065268</v>
      </c>
      <c r="U20" s="34">
        <f t="shared" si="10"/>
        <v>0.80107359897526442</v>
      </c>
      <c r="V20" s="31">
        <v>13</v>
      </c>
      <c r="W20" s="31">
        <v>87</v>
      </c>
      <c r="X20" s="30">
        <f t="shared" si="11"/>
        <v>0.2510977213092625</v>
      </c>
      <c r="Y20" s="30">
        <f t="shared" si="12"/>
        <v>1.803956467365412</v>
      </c>
      <c r="Z20" s="34">
        <f t="shared" si="13"/>
        <v>0.75562909952150903</v>
      </c>
      <c r="AA20" s="31">
        <v>25</v>
      </c>
      <c r="AB20" s="31">
        <v>75</v>
      </c>
      <c r="AC20" s="30">
        <f t="shared" si="14"/>
        <v>0.48288023328704333</v>
      </c>
      <c r="AD20" s="30">
        <f t="shared" si="15"/>
        <v>1.5551348856598379</v>
      </c>
      <c r="AE20" s="34">
        <f t="shared" si="16"/>
        <v>0.5261269371381645</v>
      </c>
      <c r="AF20" s="30">
        <v>29.6</v>
      </c>
      <c r="AG20" s="30">
        <v>70.400000000000006</v>
      </c>
      <c r="AH20" s="30">
        <f t="shared" si="17"/>
        <v>0.57173019621185928</v>
      </c>
      <c r="AI20" s="30">
        <f t="shared" si="18"/>
        <v>1.4597532793393679</v>
      </c>
      <c r="AJ20" s="34">
        <f t="shared" si="19"/>
        <v>0.43713035021687818</v>
      </c>
      <c r="AK20" s="30">
        <v>5.4</v>
      </c>
      <c r="AL20" s="30">
        <v>94.6</v>
      </c>
      <c r="AM20" s="30">
        <f t="shared" si="20"/>
        <v>0.10430213039000136</v>
      </c>
      <c r="AN20" s="30">
        <f t="shared" si="21"/>
        <v>1.9615434691122755</v>
      </c>
      <c r="AO20" s="34">
        <f t="shared" si="22"/>
        <v>0.89902233698865897</v>
      </c>
      <c r="AS20" s="40" t="s">
        <v>26</v>
      </c>
      <c r="AT20" s="40">
        <v>360528.66666666663</v>
      </c>
      <c r="AU20" s="40">
        <v>335840</v>
      </c>
      <c r="AV20" s="40">
        <v>696368.66666666663</v>
      </c>
      <c r="AW20" s="318">
        <v>0.51772672138225628</v>
      </c>
      <c r="AX20" s="318">
        <v>0.48227327861774372</v>
      </c>
    </row>
    <row r="21" spans="1:50" ht="12" customHeight="1" x14ac:dyDescent="0.15">
      <c r="A21" s="28" t="s">
        <v>27</v>
      </c>
      <c r="B21" s="30">
        <v>23.9</v>
      </c>
      <c r="C21" s="30">
        <v>76.099999999999994</v>
      </c>
      <c r="D21" s="30">
        <f t="shared" si="0"/>
        <v>0.43269415882395718</v>
      </c>
      <c r="E21" s="30">
        <f t="shared" si="1"/>
        <v>1.7000009544134185</v>
      </c>
      <c r="F21" s="34">
        <f t="shared" si="2"/>
        <v>0.59422783300034032</v>
      </c>
      <c r="G21" s="30">
        <v>22.3</v>
      </c>
      <c r="H21" s="30">
        <v>77.7</v>
      </c>
      <c r="I21" s="30">
        <f t="shared" si="3"/>
        <v>0.40372718584829481</v>
      </c>
      <c r="J21" s="30">
        <f t="shared" si="4"/>
        <v>1.7357434186323604</v>
      </c>
      <c r="K21" s="34">
        <f t="shared" si="23"/>
        <v>0.62259150931751417</v>
      </c>
      <c r="L21" s="30">
        <v>24.4</v>
      </c>
      <c r="M21" s="30">
        <v>75.599999999999994</v>
      </c>
      <c r="N21" s="30">
        <f t="shared" si="5"/>
        <v>0.4417463378788517</v>
      </c>
      <c r="O21" s="30">
        <f t="shared" si="6"/>
        <v>1.688831434344999</v>
      </c>
      <c r="P21" s="34">
        <f t="shared" si="7"/>
        <v>0.58532718811032514</v>
      </c>
      <c r="Q21" s="30">
        <v>29.1</v>
      </c>
      <c r="R21" s="30">
        <v>70.900000000000006</v>
      </c>
      <c r="S21" s="30">
        <f t="shared" si="8"/>
        <v>0.52683682099486007</v>
      </c>
      <c r="T21" s="30">
        <f t="shared" si="9"/>
        <v>1.5838379457018579</v>
      </c>
      <c r="U21" s="34">
        <f t="shared" si="10"/>
        <v>0.50078825093514656</v>
      </c>
      <c r="V21" s="30">
        <v>24.2</v>
      </c>
      <c r="W21" s="30">
        <v>75.8</v>
      </c>
      <c r="X21" s="30">
        <f t="shared" si="11"/>
        <v>0.43812546625689391</v>
      </c>
      <c r="Y21" s="30">
        <f t="shared" si="12"/>
        <v>1.693299242372367</v>
      </c>
      <c r="Z21" s="34">
        <f t="shared" si="13"/>
        <v>0.58888956810615523</v>
      </c>
      <c r="AA21" s="30">
        <v>36.4</v>
      </c>
      <c r="AB21" s="30">
        <v>63.6</v>
      </c>
      <c r="AC21" s="30">
        <f t="shared" si="14"/>
        <v>0.65899863519631974</v>
      </c>
      <c r="AD21" s="30">
        <f t="shared" si="15"/>
        <v>1.420762952702936</v>
      </c>
      <c r="AE21" s="34">
        <f t="shared" si="16"/>
        <v>0.36627482781623355</v>
      </c>
      <c r="AF21" s="30">
        <v>53.3</v>
      </c>
      <c r="AG21" s="30">
        <v>46.7</v>
      </c>
      <c r="AH21" s="30">
        <f t="shared" si="17"/>
        <v>0.96496228725175393</v>
      </c>
      <c r="AI21" s="30">
        <f t="shared" si="18"/>
        <v>1.0432331743903633</v>
      </c>
      <c r="AJ21" s="34">
        <f t="shared" si="19"/>
        <v>3.8975731513010481E-2</v>
      </c>
      <c r="AK21" s="30">
        <v>19.2</v>
      </c>
      <c r="AL21" s="30">
        <v>80.8</v>
      </c>
      <c r="AM21" s="30">
        <f t="shared" si="20"/>
        <v>0.34760367570794887</v>
      </c>
      <c r="AN21" s="30">
        <f t="shared" si="21"/>
        <v>1.8049944430565599</v>
      </c>
      <c r="AO21" s="34">
        <f t="shared" si="22"/>
        <v>0.67703801961189369</v>
      </c>
      <c r="AS21" s="40" t="s">
        <v>27</v>
      </c>
      <c r="AT21" s="40">
        <v>870943.33333333326</v>
      </c>
      <c r="AU21" s="40">
        <v>705843.66666666663</v>
      </c>
      <c r="AV21" s="40">
        <v>1576787</v>
      </c>
      <c r="AW21" s="318">
        <v>0.55235319249418802</v>
      </c>
      <c r="AX21" s="318">
        <v>0.44764680750581187</v>
      </c>
    </row>
    <row r="22" spans="1:50" ht="12" customHeight="1" x14ac:dyDescent="0.15">
      <c r="A22" s="28" t="s">
        <v>28</v>
      </c>
      <c r="B22" s="30">
        <v>26.8</v>
      </c>
      <c r="C22" s="30">
        <v>73.2</v>
      </c>
      <c r="D22" s="30">
        <f t="shared" si="0"/>
        <v>0.4882057977536704</v>
      </c>
      <c r="E22" s="30">
        <f t="shared" si="1"/>
        <v>1.6228757262578937</v>
      </c>
      <c r="F22" s="34">
        <f t="shared" si="2"/>
        <v>0.53748276208115198</v>
      </c>
      <c r="G22" s="30">
        <v>21.6</v>
      </c>
      <c r="H22" s="30">
        <v>78.400000000000006</v>
      </c>
      <c r="I22" s="30">
        <f t="shared" si="3"/>
        <v>0.39347929968206274</v>
      </c>
      <c r="J22" s="30">
        <f t="shared" si="4"/>
        <v>1.7381619800357768</v>
      </c>
      <c r="K22" s="34">
        <f t="shared" si="23"/>
        <v>0.63082034165321976</v>
      </c>
      <c r="L22" s="30">
        <v>29.8</v>
      </c>
      <c r="M22" s="30">
        <v>70.2</v>
      </c>
      <c r="N22" s="30">
        <f t="shared" si="5"/>
        <v>0.54285570048729026</v>
      </c>
      <c r="O22" s="30">
        <f t="shared" si="6"/>
        <v>1.5563644260014227</v>
      </c>
      <c r="P22" s="34">
        <f t="shared" si="7"/>
        <v>0.48280250018819626</v>
      </c>
      <c r="Q22" s="30">
        <v>12.9</v>
      </c>
      <c r="R22" s="30">
        <v>87.1</v>
      </c>
      <c r="S22" s="30">
        <f t="shared" si="8"/>
        <v>0.23499458175456522</v>
      </c>
      <c r="T22" s="30">
        <f t="shared" si="9"/>
        <v>1.9310447507795427</v>
      </c>
      <c r="U22" s="34">
        <f t="shared" si="10"/>
        <v>0.7830191001382798</v>
      </c>
      <c r="V22" s="30">
        <v>7.7</v>
      </c>
      <c r="W22" s="30">
        <v>92.3</v>
      </c>
      <c r="X22" s="30">
        <f t="shared" si="11"/>
        <v>0.14026808368295754</v>
      </c>
      <c r="Y22" s="30">
        <f t="shared" si="12"/>
        <v>2.0463310045574259</v>
      </c>
      <c r="Z22" s="34">
        <f t="shared" si="13"/>
        <v>0.87170205600347606</v>
      </c>
      <c r="AA22" s="30">
        <v>35.1</v>
      </c>
      <c r="AB22" s="30">
        <v>64.900000000000006</v>
      </c>
      <c r="AC22" s="30">
        <f t="shared" si="14"/>
        <v>0.63940386198335197</v>
      </c>
      <c r="AD22" s="30">
        <f t="shared" si="15"/>
        <v>1.4388611288816571</v>
      </c>
      <c r="AE22" s="34">
        <f t="shared" si="16"/>
        <v>0.38467532793571113</v>
      </c>
      <c r="AF22" s="30">
        <v>33.299999999999997</v>
      </c>
      <c r="AG22" s="30">
        <v>66.7</v>
      </c>
      <c r="AH22" s="30">
        <f t="shared" si="17"/>
        <v>0.60661392034317996</v>
      </c>
      <c r="AI22" s="30">
        <f t="shared" si="18"/>
        <v>1.4787679090355397</v>
      </c>
      <c r="AJ22" s="34">
        <f t="shared" si="19"/>
        <v>0.4182226853641442</v>
      </c>
      <c r="AK22" s="30">
        <v>13.8</v>
      </c>
      <c r="AL22" s="30">
        <v>86.3</v>
      </c>
      <c r="AM22" s="30">
        <f t="shared" si="20"/>
        <v>0.25138955257465118</v>
      </c>
      <c r="AN22" s="30">
        <f t="shared" si="21"/>
        <v>1.9133084040444839</v>
      </c>
      <c r="AO22" s="34">
        <f t="shared" si="22"/>
        <v>0.7677370629875071</v>
      </c>
      <c r="AS22" s="40" t="s">
        <v>28</v>
      </c>
      <c r="AT22" s="40">
        <v>1269537.6666666665</v>
      </c>
      <c r="AU22" s="40">
        <v>1043132.6666666666</v>
      </c>
      <c r="AV22" s="40">
        <v>2312670.333333333</v>
      </c>
      <c r="AW22" s="318">
        <v>0.54894882697649228</v>
      </c>
      <c r="AX22" s="318">
        <v>0.45105117302350778</v>
      </c>
    </row>
    <row r="23" spans="1:50" ht="12" customHeight="1" x14ac:dyDescent="0.15">
      <c r="A23" s="28" t="s">
        <v>29</v>
      </c>
      <c r="B23" s="30">
        <v>24.6</v>
      </c>
      <c r="C23" s="30">
        <v>75.400000000000006</v>
      </c>
      <c r="D23" s="30">
        <f t="shared" si="0"/>
        <v>0.49186252718644968</v>
      </c>
      <c r="E23" s="30">
        <f t="shared" si="1"/>
        <v>1.5084215953630804</v>
      </c>
      <c r="F23" s="34">
        <f t="shared" si="2"/>
        <v>0.50820733750610436</v>
      </c>
      <c r="G23" s="30">
        <v>27.1</v>
      </c>
      <c r="H23" s="30">
        <v>72.900000000000006</v>
      </c>
      <c r="I23" s="30">
        <f t="shared" si="3"/>
        <v>0.54184855637206442</v>
      </c>
      <c r="J23" s="30">
        <f t="shared" si="4"/>
        <v>1.4584076167369837</v>
      </c>
      <c r="K23" s="34">
        <f t="shared" si="23"/>
        <v>0.45822083825407656</v>
      </c>
      <c r="L23" s="30">
        <v>24.8</v>
      </c>
      <c r="M23" s="30">
        <v>75.2</v>
      </c>
      <c r="N23" s="30">
        <f t="shared" si="5"/>
        <v>0.49586140952129881</v>
      </c>
      <c r="O23" s="30">
        <f t="shared" si="6"/>
        <v>1.5044204770729928</v>
      </c>
      <c r="P23" s="34">
        <f t="shared" si="7"/>
        <v>0.50420846897178118</v>
      </c>
      <c r="Q23" s="30">
        <v>12.9</v>
      </c>
      <c r="R23" s="30">
        <v>87.1</v>
      </c>
      <c r="S23" s="30">
        <f t="shared" si="8"/>
        <v>0.25792791059777237</v>
      </c>
      <c r="T23" s="30">
        <f t="shared" si="9"/>
        <v>1.7424870153332135</v>
      </c>
      <c r="U23" s="34">
        <f t="shared" si="10"/>
        <v>0.7421255887923015</v>
      </c>
      <c r="V23" s="30">
        <v>18.5</v>
      </c>
      <c r="W23" s="30">
        <v>81.5</v>
      </c>
      <c r="X23" s="30">
        <f t="shared" si="11"/>
        <v>0.3698966159735495</v>
      </c>
      <c r="Y23" s="30">
        <f t="shared" si="12"/>
        <v>1.6304557032107565</v>
      </c>
      <c r="Z23" s="34">
        <f t="shared" si="13"/>
        <v>0.63016853338677437</v>
      </c>
      <c r="AA23" s="30">
        <v>51.9</v>
      </c>
      <c r="AB23" s="30">
        <v>48.1</v>
      </c>
      <c r="AC23" s="30">
        <f t="shared" si="14"/>
        <v>1.0377099658933633</v>
      </c>
      <c r="AD23" s="30">
        <f t="shared" si="15"/>
        <v>0.96226894876610303</v>
      </c>
      <c r="AE23" s="34">
        <f t="shared" si="16"/>
        <v>3.7720906242706853E-2</v>
      </c>
      <c r="AF23" s="31">
        <v>37</v>
      </c>
      <c r="AG23" s="31">
        <v>63</v>
      </c>
      <c r="AH23" s="30">
        <f t="shared" si="17"/>
        <v>0.73979323194709901</v>
      </c>
      <c r="AI23" s="30">
        <f t="shared" si="18"/>
        <v>1.2603522613776401</v>
      </c>
      <c r="AJ23" s="34">
        <f t="shared" si="19"/>
        <v>0.26026058162661081</v>
      </c>
      <c r="AK23" s="30">
        <v>17.2</v>
      </c>
      <c r="AL23" s="30">
        <v>82.8</v>
      </c>
      <c r="AM23" s="30">
        <f t="shared" si="20"/>
        <v>0.34390388079702983</v>
      </c>
      <c r="AN23" s="30">
        <f t="shared" si="21"/>
        <v>1.6564629720963269</v>
      </c>
      <c r="AO23" s="34">
        <f t="shared" si="22"/>
        <v>0.65615918870120971</v>
      </c>
      <c r="AS23" s="40" t="s">
        <v>29</v>
      </c>
      <c r="AT23" s="40">
        <v>242768</v>
      </c>
      <c r="AU23" s="40">
        <v>242632.33333333334</v>
      </c>
      <c r="AV23" s="40">
        <v>485400.33333333337</v>
      </c>
      <c r="AW23" s="318">
        <v>0.50013974719149346</v>
      </c>
      <c r="AX23" s="318">
        <v>0.49986025280850649</v>
      </c>
    </row>
    <row r="24" spans="1:50" ht="12" customHeight="1" x14ac:dyDescent="0.15">
      <c r="A24" s="28" t="s">
        <v>30</v>
      </c>
      <c r="B24" s="30">
        <v>4.9000000000000004</v>
      </c>
      <c r="C24" s="30">
        <v>95.1</v>
      </c>
      <c r="D24" s="30">
        <f t="shared" si="0"/>
        <v>9.2491606930409143E-2</v>
      </c>
      <c r="E24" s="30">
        <f t="shared" si="1"/>
        <v>2.0224481089319832</v>
      </c>
      <c r="F24" s="34">
        <f t="shared" si="2"/>
        <v>0.91253499450910391</v>
      </c>
      <c r="G24" s="30">
        <v>11.3</v>
      </c>
      <c r="H24" s="30">
        <v>88.7</v>
      </c>
      <c r="I24" s="30">
        <f t="shared" si="3"/>
        <v>0.21329697108441292</v>
      </c>
      <c r="J24" s="30">
        <f t="shared" si="4"/>
        <v>1.8863422425054357</v>
      </c>
      <c r="K24" s="34">
        <f t="shared" si="23"/>
        <v>0.79682512147434192</v>
      </c>
      <c r="L24" s="30">
        <v>12.1</v>
      </c>
      <c r="M24" s="30">
        <v>87.9</v>
      </c>
      <c r="N24" s="30">
        <f t="shared" si="5"/>
        <v>0.22839764160366338</v>
      </c>
      <c r="O24" s="30">
        <f t="shared" si="6"/>
        <v>1.8693290092021173</v>
      </c>
      <c r="P24" s="34">
        <f t="shared" si="7"/>
        <v>0.78224270400918905</v>
      </c>
      <c r="Q24" s="30">
        <v>14.3</v>
      </c>
      <c r="R24" s="30">
        <v>85.7</v>
      </c>
      <c r="S24" s="30">
        <f t="shared" si="8"/>
        <v>0.2699244855316022</v>
      </c>
      <c r="T24" s="30">
        <f t="shared" si="9"/>
        <v>1.8225426176179915</v>
      </c>
      <c r="U24" s="34">
        <f t="shared" si="10"/>
        <v>0.7420036041423923</v>
      </c>
      <c r="V24" s="30">
        <v>11.1</v>
      </c>
      <c r="W24" s="30">
        <v>88.9</v>
      </c>
      <c r="X24" s="30">
        <f t="shared" si="11"/>
        <v>0.20952180345460028</v>
      </c>
      <c r="Y24" s="30">
        <f t="shared" si="12"/>
        <v>1.8905955508312653</v>
      </c>
      <c r="Z24" s="34">
        <f t="shared" si="13"/>
        <v>0.80046657580633429</v>
      </c>
      <c r="AA24" s="30">
        <v>0</v>
      </c>
      <c r="AB24" s="43">
        <v>100</v>
      </c>
      <c r="AC24" s="30">
        <f t="shared" si="14"/>
        <v>0</v>
      </c>
      <c r="AD24" s="30">
        <f t="shared" si="15"/>
        <v>2.126654162914809</v>
      </c>
      <c r="AE24" s="34">
        <f t="shared" si="16"/>
        <v>1</v>
      </c>
      <c r="AF24" s="30">
        <v>31.8</v>
      </c>
      <c r="AG24" s="30">
        <v>68.2</v>
      </c>
      <c r="AH24" s="30">
        <f t="shared" si="17"/>
        <v>0.60025165314020623</v>
      </c>
      <c r="AI24" s="30">
        <f t="shared" si="18"/>
        <v>1.4503781391078998</v>
      </c>
      <c r="AJ24" s="34">
        <f t="shared" si="19"/>
        <v>0.41456848485347497</v>
      </c>
      <c r="AK24" s="30">
        <v>9.3000000000000007</v>
      </c>
      <c r="AL24" s="30">
        <v>90.7</v>
      </c>
      <c r="AM24" s="30">
        <f t="shared" si="20"/>
        <v>0.17554529478628675</v>
      </c>
      <c r="AN24" s="30">
        <f t="shared" si="21"/>
        <v>1.9288753257637319</v>
      </c>
      <c r="AO24" s="34">
        <f t="shared" si="22"/>
        <v>0.83316520179278075</v>
      </c>
      <c r="AS24" s="40" t="s">
        <v>30</v>
      </c>
      <c r="AT24" s="40">
        <v>4274995.333333333</v>
      </c>
      <c r="AU24" s="40">
        <v>3794416.666666667</v>
      </c>
      <c r="AV24" s="40">
        <v>8069412</v>
      </c>
      <c r="AW24" s="318">
        <v>0.52977779958853666</v>
      </c>
      <c r="AX24" s="318">
        <v>0.47022220041146329</v>
      </c>
    </row>
    <row r="25" spans="1:50" ht="12" customHeight="1" x14ac:dyDescent="0.15">
      <c r="A25" s="28" t="s">
        <v>31</v>
      </c>
      <c r="B25" s="30">
        <v>11.6</v>
      </c>
      <c r="C25" s="30">
        <v>88.4</v>
      </c>
      <c r="D25" s="30">
        <f t="shared" si="0"/>
        <v>0.2342110754019818</v>
      </c>
      <c r="E25" s="30">
        <f t="shared" si="1"/>
        <v>1.7514652493541298</v>
      </c>
      <c r="F25" s="34">
        <f t="shared" si="2"/>
        <v>0.76409944311467926</v>
      </c>
      <c r="G25" s="30">
        <v>14.2</v>
      </c>
      <c r="H25" s="30">
        <v>85.8</v>
      </c>
      <c r="I25" s="30">
        <f t="shared" si="3"/>
        <v>0.28670666126794325</v>
      </c>
      <c r="J25" s="30">
        <f t="shared" si="4"/>
        <v>1.6999515655495965</v>
      </c>
      <c r="K25" s="34">
        <f t="shared" si="23"/>
        <v>0.71136790677154038</v>
      </c>
      <c r="L25" s="30">
        <v>22.1</v>
      </c>
      <c r="M25" s="30">
        <v>77.900000000000006</v>
      </c>
      <c r="N25" s="30">
        <f t="shared" si="5"/>
        <v>0.44621247986067225</v>
      </c>
      <c r="O25" s="30">
        <f t="shared" si="6"/>
        <v>1.5434292186050533</v>
      </c>
      <c r="P25" s="34">
        <f t="shared" si="7"/>
        <v>0.5514644870935701</v>
      </c>
      <c r="Q25" s="30">
        <v>8.8000000000000007</v>
      </c>
      <c r="R25" s="30">
        <v>91.2</v>
      </c>
      <c r="S25" s="30">
        <f t="shared" si="8"/>
        <v>0.17767736754633104</v>
      </c>
      <c r="T25" s="30">
        <f t="shared" si="9"/>
        <v>1.8069415242205502</v>
      </c>
      <c r="U25" s="34">
        <f t="shared" si="10"/>
        <v>0.82094560493864177</v>
      </c>
      <c r="V25" s="30">
        <v>14.3</v>
      </c>
      <c r="W25" s="30">
        <v>85.7</v>
      </c>
      <c r="X25" s="30">
        <f t="shared" si="11"/>
        <v>0.28872572226278792</v>
      </c>
      <c r="Y25" s="30">
        <f t="shared" si="12"/>
        <v>1.697970270018653</v>
      </c>
      <c r="Z25" s="34">
        <f t="shared" si="13"/>
        <v>0.70934081169487129</v>
      </c>
      <c r="AA25" s="30">
        <v>33.299999999999997</v>
      </c>
      <c r="AB25" s="30">
        <v>66.7</v>
      </c>
      <c r="AC25" s="30">
        <f t="shared" si="14"/>
        <v>0.6723473112832753</v>
      </c>
      <c r="AD25" s="30">
        <f t="shared" si="15"/>
        <v>1.3215241191393716</v>
      </c>
      <c r="AE25" s="34">
        <f t="shared" si="16"/>
        <v>0.32558609243851211</v>
      </c>
      <c r="AF25" s="30">
        <v>23.8</v>
      </c>
      <c r="AG25" s="30">
        <v>76.2</v>
      </c>
      <c r="AH25" s="30">
        <f t="shared" si="17"/>
        <v>0.48053651677303166</v>
      </c>
      <c r="AI25" s="30">
        <f t="shared" si="18"/>
        <v>1.5097471945790122</v>
      </c>
      <c r="AJ25" s="34">
        <f t="shared" si="19"/>
        <v>0.51711757069388609</v>
      </c>
      <c r="AK25" s="30">
        <v>7.4</v>
      </c>
      <c r="AL25" s="30">
        <v>92.6</v>
      </c>
      <c r="AM25" s="30">
        <f t="shared" si="20"/>
        <v>0.14941051361850563</v>
      </c>
      <c r="AN25" s="30">
        <f t="shared" si="21"/>
        <v>1.8346796616537602</v>
      </c>
      <c r="AO25" s="34">
        <f t="shared" si="22"/>
        <v>0.8493914082327404</v>
      </c>
      <c r="AS25" s="40" t="s">
        <v>31</v>
      </c>
      <c r="AT25" s="40">
        <v>196754.33333333334</v>
      </c>
      <c r="AU25" s="40">
        <v>200504.66666666669</v>
      </c>
      <c r="AV25" s="40">
        <v>397259</v>
      </c>
      <c r="AW25" s="318">
        <v>0.49527973773617046</v>
      </c>
      <c r="AX25" s="318">
        <v>0.5047202622638296</v>
      </c>
    </row>
    <row r="26" spans="1:50" ht="12" customHeight="1" x14ac:dyDescent="0.15">
      <c r="A26" s="28" t="s">
        <v>32</v>
      </c>
      <c r="B26" s="30">
        <v>41.5</v>
      </c>
      <c r="C26" s="30">
        <v>58.5</v>
      </c>
      <c r="D26" s="30">
        <f t="shared" si="0"/>
        <v>0.81763546925218233</v>
      </c>
      <c r="E26" s="30">
        <f t="shared" si="1"/>
        <v>1.1879647622722054</v>
      </c>
      <c r="F26" s="34">
        <f t="shared" si="2"/>
        <v>0.18464761182169809</v>
      </c>
      <c r="G26" s="30">
        <v>34.9</v>
      </c>
      <c r="H26" s="30">
        <v>65.099999999999994</v>
      </c>
      <c r="I26" s="30">
        <f t="shared" si="3"/>
        <v>0.68760187655183524</v>
      </c>
      <c r="J26" s="30">
        <f t="shared" si="4"/>
        <v>1.3219915559644542</v>
      </c>
      <c r="K26" s="34">
        <f t="shared" si="23"/>
        <v>0.3156806093948441</v>
      </c>
      <c r="L26" s="30">
        <v>33.1</v>
      </c>
      <c r="M26" s="30">
        <v>66.900000000000006</v>
      </c>
      <c r="N26" s="30">
        <f t="shared" si="5"/>
        <v>0.65213816945174063</v>
      </c>
      <c r="O26" s="30">
        <f t="shared" si="6"/>
        <v>1.3585443178805221</v>
      </c>
      <c r="P26" s="34">
        <f t="shared" si="7"/>
        <v>0.35132655348584074</v>
      </c>
      <c r="Q26" s="30">
        <v>31.1</v>
      </c>
      <c r="R26" s="30">
        <v>68.900000000000006</v>
      </c>
      <c r="S26" s="30">
        <f t="shared" si="8"/>
        <v>0.61273405045163543</v>
      </c>
      <c r="T26" s="30">
        <f t="shared" si="9"/>
        <v>1.3991584977872642</v>
      </c>
      <c r="U26" s="34">
        <f t="shared" si="10"/>
        <v>0.39088789708179073</v>
      </c>
      <c r="V26" s="30">
        <v>15.4</v>
      </c>
      <c r="W26" s="30">
        <v>84.6</v>
      </c>
      <c r="X26" s="30">
        <f t="shared" si="11"/>
        <v>0.30341171630080982</v>
      </c>
      <c r="Y26" s="30">
        <f t="shared" si="12"/>
        <v>1.7179798100551893</v>
      </c>
      <c r="Z26" s="34">
        <f t="shared" si="13"/>
        <v>0.69979916078130999</v>
      </c>
      <c r="AA26" s="30">
        <v>27.8</v>
      </c>
      <c r="AB26" s="30">
        <v>72.2</v>
      </c>
      <c r="AC26" s="30">
        <f t="shared" si="14"/>
        <v>0.54771725410146188</v>
      </c>
      <c r="AD26" s="30">
        <f t="shared" si="15"/>
        <v>1.4661718946333886</v>
      </c>
      <c r="AE26" s="34">
        <f t="shared" si="16"/>
        <v>0.45606017645455366</v>
      </c>
      <c r="AF26" s="30">
        <v>32.4</v>
      </c>
      <c r="AG26" s="30">
        <v>67.599999999999994</v>
      </c>
      <c r="AH26" s="30">
        <f t="shared" si="17"/>
        <v>0.63834672780170376</v>
      </c>
      <c r="AI26" s="30">
        <f t="shared" si="18"/>
        <v>1.3727592808478817</v>
      </c>
      <c r="AJ26" s="34">
        <f t="shared" si="19"/>
        <v>0.3651784390716033</v>
      </c>
      <c r="AK26" s="30">
        <v>26.1</v>
      </c>
      <c r="AL26" s="30">
        <v>73.900000000000006</v>
      </c>
      <c r="AM26" s="30">
        <f t="shared" si="20"/>
        <v>0.51422375295137257</v>
      </c>
      <c r="AN26" s="30">
        <f t="shared" si="21"/>
        <v>1.5006939475541194</v>
      </c>
      <c r="AO26" s="34">
        <f t="shared" si="22"/>
        <v>0.48958336827120352</v>
      </c>
      <c r="AS26" s="40" t="s">
        <v>32</v>
      </c>
      <c r="AT26" s="40">
        <v>7003803.333333334</v>
      </c>
      <c r="AU26" s="40">
        <v>6795131.666666666</v>
      </c>
      <c r="AV26" s="40">
        <v>13798935</v>
      </c>
      <c r="AW26" s="318">
        <v>0.50756115115647216</v>
      </c>
      <c r="AX26" s="318">
        <v>0.49243884884352784</v>
      </c>
    </row>
    <row r="27" spans="1:50" ht="12" customHeight="1" x14ac:dyDescent="0.15">
      <c r="A27" s="28" t="s">
        <v>33</v>
      </c>
      <c r="B27" s="30">
        <v>35.6</v>
      </c>
      <c r="C27" s="30">
        <v>64.400000000000006</v>
      </c>
      <c r="D27" s="30">
        <f t="shared" si="0"/>
        <v>0.6937399090682167</v>
      </c>
      <c r="E27" s="30">
        <f t="shared" si="1"/>
        <v>1.3228182084625755</v>
      </c>
      <c r="F27" s="34">
        <f t="shared" si="2"/>
        <v>0.31195644396534628</v>
      </c>
      <c r="G27" s="30">
        <v>34.9</v>
      </c>
      <c r="H27" s="30">
        <v>65.099999999999994</v>
      </c>
      <c r="I27" s="30">
        <f t="shared" si="3"/>
        <v>0.68009895580002133</v>
      </c>
      <c r="J27" s="30">
        <f t="shared" si="4"/>
        <v>1.3371966672502118</v>
      </c>
      <c r="K27" s="34">
        <f t="shared" si="23"/>
        <v>0.32573198689472782</v>
      </c>
      <c r="L27" s="30">
        <v>31.4</v>
      </c>
      <c r="M27" s="30">
        <v>68.599999999999994</v>
      </c>
      <c r="N27" s="30">
        <f t="shared" si="5"/>
        <v>0.61189418945904506</v>
      </c>
      <c r="O27" s="30">
        <f t="shared" si="6"/>
        <v>1.4090889611883952</v>
      </c>
      <c r="P27" s="34">
        <f t="shared" si="7"/>
        <v>0.39445889070077689</v>
      </c>
      <c r="Q27" s="30">
        <v>24.6</v>
      </c>
      <c r="R27" s="30">
        <v>75.400000000000006</v>
      </c>
      <c r="S27" s="30">
        <f t="shared" si="8"/>
        <v>0.47938207199657673</v>
      </c>
      <c r="T27" s="30">
        <f t="shared" si="9"/>
        <v>1.5487654179825805</v>
      </c>
      <c r="U27" s="34">
        <f t="shared" si="10"/>
        <v>0.52727099546246192</v>
      </c>
      <c r="V27" s="30">
        <v>0</v>
      </c>
      <c r="W27" s="43">
        <v>100</v>
      </c>
      <c r="X27" s="30">
        <f t="shared" si="11"/>
        <v>0</v>
      </c>
      <c r="Y27" s="30">
        <f t="shared" si="12"/>
        <v>2.0540655410909556</v>
      </c>
      <c r="Z27" s="34">
        <f t="shared" si="13"/>
        <v>1</v>
      </c>
      <c r="AA27" s="30">
        <v>28.9</v>
      </c>
      <c r="AB27" s="30">
        <v>71.099999999999994</v>
      </c>
      <c r="AC27" s="30">
        <f t="shared" si="14"/>
        <v>0.56317649921549051</v>
      </c>
      <c r="AD27" s="30">
        <f t="shared" si="15"/>
        <v>1.4604405997156693</v>
      </c>
      <c r="AE27" s="34">
        <f t="shared" si="16"/>
        <v>0.44339618447289186</v>
      </c>
      <c r="AF27" s="31">
        <v>40</v>
      </c>
      <c r="AG27" s="31">
        <v>60</v>
      </c>
      <c r="AH27" s="30">
        <f t="shared" si="17"/>
        <v>0.77948304389687262</v>
      </c>
      <c r="AI27" s="30">
        <f t="shared" si="18"/>
        <v>1.2324393246545733</v>
      </c>
      <c r="AJ27" s="34">
        <f t="shared" si="19"/>
        <v>0.22513606282126208</v>
      </c>
      <c r="AK27" s="30">
        <v>13.9</v>
      </c>
      <c r="AL27" s="30">
        <v>86.1</v>
      </c>
      <c r="AM27" s="30">
        <f t="shared" si="20"/>
        <v>0.27087035775416324</v>
      </c>
      <c r="AN27" s="30">
        <f t="shared" si="21"/>
        <v>1.7685504308793125</v>
      </c>
      <c r="AO27" s="34">
        <f t="shared" si="22"/>
        <v>0.73436540486020907</v>
      </c>
      <c r="AS27" s="40" t="s">
        <v>33</v>
      </c>
      <c r="AT27" s="40">
        <v>3739066.6666666665</v>
      </c>
      <c r="AU27" s="40">
        <v>3547281</v>
      </c>
      <c r="AV27" s="40">
        <v>7286347.666666666</v>
      </c>
      <c r="AW27" s="318">
        <v>0.51316061732437235</v>
      </c>
      <c r="AX27" s="318">
        <v>0.48683938267562771</v>
      </c>
    </row>
    <row r="28" spans="1:50" ht="12" customHeight="1" x14ac:dyDescent="0.15">
      <c r="A28" s="28" t="s">
        <v>34</v>
      </c>
      <c r="B28" s="30">
        <v>17.7</v>
      </c>
      <c r="C28" s="30">
        <v>82.3</v>
      </c>
      <c r="D28" s="30">
        <f t="shared" si="0"/>
        <v>0.33878607076405104</v>
      </c>
      <c r="E28" s="30">
        <f t="shared" si="1"/>
        <v>1.7233927180631436</v>
      </c>
      <c r="F28" s="34">
        <f t="shared" si="2"/>
        <v>0.6714290025679821</v>
      </c>
      <c r="G28" s="30">
        <v>26.1</v>
      </c>
      <c r="H28" s="30">
        <v>73.900000000000006</v>
      </c>
      <c r="I28" s="30">
        <f t="shared" si="3"/>
        <v>0.49956590095716003</v>
      </c>
      <c r="J28" s="30">
        <f t="shared" si="4"/>
        <v>1.5474935828051801</v>
      </c>
      <c r="K28" s="34">
        <f t="shared" si="23"/>
        <v>0.51191853004779742</v>
      </c>
      <c r="L28" s="30">
        <v>26.6</v>
      </c>
      <c r="M28" s="30">
        <v>73.400000000000006</v>
      </c>
      <c r="N28" s="30">
        <f t="shared" si="5"/>
        <v>0.50913612894484506</v>
      </c>
      <c r="O28" s="30">
        <f t="shared" si="6"/>
        <v>1.5370233961826822</v>
      </c>
      <c r="P28" s="34">
        <f t="shared" si="7"/>
        <v>0.50234952583854575</v>
      </c>
      <c r="Q28" s="30">
        <v>20.6</v>
      </c>
      <c r="R28" s="30">
        <v>79.400000000000006</v>
      </c>
      <c r="S28" s="30">
        <f t="shared" si="8"/>
        <v>0.3942933930926244</v>
      </c>
      <c r="T28" s="30">
        <f t="shared" si="9"/>
        <v>1.6626656356526563</v>
      </c>
      <c r="U28" s="34">
        <f t="shared" si="10"/>
        <v>0.61662494237122611</v>
      </c>
      <c r="V28" s="30">
        <v>15.4</v>
      </c>
      <c r="W28" s="30">
        <v>84.6</v>
      </c>
      <c r="X28" s="30">
        <f t="shared" si="11"/>
        <v>0.29476302202069976</v>
      </c>
      <c r="Y28" s="30">
        <f t="shared" si="12"/>
        <v>1.7715555765266335</v>
      </c>
      <c r="Z28" s="34">
        <f t="shared" si="13"/>
        <v>0.71469741188224845</v>
      </c>
      <c r="AA28" s="31">
        <v>24</v>
      </c>
      <c r="AB28" s="31">
        <v>76</v>
      </c>
      <c r="AC28" s="30">
        <f t="shared" si="14"/>
        <v>0.45937094340888274</v>
      </c>
      <c r="AD28" s="30">
        <f t="shared" si="15"/>
        <v>1.5914683666196709</v>
      </c>
      <c r="AE28" s="34">
        <f t="shared" si="16"/>
        <v>0.55201663907789356</v>
      </c>
      <c r="AF28" s="30">
        <v>0</v>
      </c>
      <c r="AG28" s="43">
        <v>100</v>
      </c>
      <c r="AH28" s="30">
        <f t="shared" si="17"/>
        <v>0</v>
      </c>
      <c r="AI28" s="30">
        <f t="shared" si="18"/>
        <v>2.0940373244995669</v>
      </c>
      <c r="AJ28" s="34">
        <f t="shared" si="19"/>
        <v>1</v>
      </c>
      <c r="AK28" s="30">
        <v>3.3</v>
      </c>
      <c r="AL28" s="30">
        <v>96.7</v>
      </c>
      <c r="AM28" s="30">
        <f t="shared" si="20"/>
        <v>6.3163504718721369E-2</v>
      </c>
      <c r="AN28" s="30">
        <f t="shared" si="21"/>
        <v>2.0249340927910815</v>
      </c>
      <c r="AO28" s="34">
        <f t="shared" si="22"/>
        <v>0.9395013865309283</v>
      </c>
      <c r="AS28" s="40" t="s">
        <v>34</v>
      </c>
      <c r="AT28" s="40">
        <v>16249634.999999998</v>
      </c>
      <c r="AU28" s="40">
        <v>14852907.333333334</v>
      </c>
      <c r="AV28" s="40">
        <v>31102542.333333332</v>
      </c>
      <c r="AW28" s="318">
        <v>0.52245359320948115</v>
      </c>
      <c r="AX28" s="318">
        <v>0.47754640679051891</v>
      </c>
    </row>
    <row r="29" spans="1:50" ht="12" customHeight="1" x14ac:dyDescent="0.15">
      <c r="A29" s="28" t="s">
        <v>35</v>
      </c>
      <c r="B29" s="30">
        <v>34.4</v>
      </c>
      <c r="C29" s="30">
        <v>65.599999999999994</v>
      </c>
      <c r="D29" s="30">
        <f t="shared" si="0"/>
        <v>0.64296677009710845</v>
      </c>
      <c r="E29" s="30">
        <f t="shared" si="1"/>
        <v>1.4108129844888821</v>
      </c>
      <c r="F29" s="34">
        <f t="shared" si="2"/>
        <v>0.37386979430350809</v>
      </c>
      <c r="G29" s="31">
        <v>36</v>
      </c>
      <c r="H29" s="31">
        <v>64</v>
      </c>
      <c r="I29" s="30">
        <f t="shared" si="3"/>
        <v>0.67287220126441583</v>
      </c>
      <c r="J29" s="30">
        <f t="shared" si="4"/>
        <v>1.3764029116964704</v>
      </c>
      <c r="K29" s="34">
        <f t="shared" si="23"/>
        <v>0.34330710697772604</v>
      </c>
      <c r="L29" s="30">
        <v>26.4</v>
      </c>
      <c r="M29" s="30">
        <v>73.599999999999994</v>
      </c>
      <c r="N29" s="30">
        <f t="shared" si="5"/>
        <v>0.49343961426057159</v>
      </c>
      <c r="O29" s="30">
        <f t="shared" si="6"/>
        <v>1.5828633484509409</v>
      </c>
      <c r="P29" s="34">
        <f t="shared" si="7"/>
        <v>0.52469401323189113</v>
      </c>
      <c r="Q29" s="30">
        <v>19.899999999999999</v>
      </c>
      <c r="R29" s="30">
        <v>80.099999999999994</v>
      </c>
      <c r="S29" s="30">
        <f t="shared" si="8"/>
        <v>0.37194880014338538</v>
      </c>
      <c r="T29" s="30">
        <f t="shared" si="9"/>
        <v>1.7226542691701137</v>
      </c>
      <c r="U29" s="34">
        <f t="shared" si="10"/>
        <v>0.644850324538777</v>
      </c>
      <c r="V29" s="30">
        <v>29.4</v>
      </c>
      <c r="W29" s="30">
        <v>70.599999999999994</v>
      </c>
      <c r="X29" s="30">
        <f t="shared" si="11"/>
        <v>0.5495122976992729</v>
      </c>
      <c r="Y29" s="30">
        <f t="shared" si="12"/>
        <v>1.5183444619651689</v>
      </c>
      <c r="Z29" s="34">
        <f t="shared" si="13"/>
        <v>0.46851995900485477</v>
      </c>
      <c r="AA29" s="30">
        <v>37.5</v>
      </c>
      <c r="AB29" s="30">
        <v>62.5</v>
      </c>
      <c r="AC29" s="30">
        <f t="shared" si="14"/>
        <v>0.70090854298376648</v>
      </c>
      <c r="AD29" s="30">
        <f t="shared" si="15"/>
        <v>1.3441434684535845</v>
      </c>
      <c r="AE29" s="34">
        <f t="shared" si="16"/>
        <v>0.31453230620659101</v>
      </c>
      <c r="AF29" s="30">
        <v>33.299999999999997</v>
      </c>
      <c r="AG29" s="30">
        <v>66.7</v>
      </c>
      <c r="AH29" s="30">
        <f t="shared" si="17"/>
        <v>0.62240678616958456</v>
      </c>
      <c r="AI29" s="30">
        <f t="shared" si="18"/>
        <v>1.4344699095336653</v>
      </c>
      <c r="AJ29" s="34">
        <f t="shared" si="19"/>
        <v>0.3948039885232083</v>
      </c>
      <c r="AK29" s="30">
        <v>11.6</v>
      </c>
      <c r="AL29" s="30">
        <v>88.4</v>
      </c>
      <c r="AM29" s="30">
        <f t="shared" si="20"/>
        <v>0.21681437596297842</v>
      </c>
      <c r="AN29" s="30">
        <f t="shared" si="21"/>
        <v>1.90115652178075</v>
      </c>
      <c r="AO29" s="34">
        <f t="shared" si="22"/>
        <v>0.79526217645960062</v>
      </c>
      <c r="AS29" s="40" t="s">
        <v>35</v>
      </c>
      <c r="AT29" s="40">
        <v>4567642.9999999991</v>
      </c>
      <c r="AU29" s="40">
        <v>3969690.3333333335</v>
      </c>
      <c r="AV29" s="40">
        <v>8537333.3333333321</v>
      </c>
      <c r="AW29" s="318">
        <v>0.53501987349679836</v>
      </c>
      <c r="AX29" s="318">
        <v>0.4649801265032017</v>
      </c>
    </row>
    <row r="30" spans="1:50" ht="12" customHeight="1" x14ac:dyDescent="0.15">
      <c r="A30" s="28" t="s">
        <v>36</v>
      </c>
      <c r="B30" s="31">
        <v>28</v>
      </c>
      <c r="C30" s="31">
        <v>72</v>
      </c>
      <c r="D30" s="30">
        <f t="shared" si="0"/>
        <v>0.54196742130623354</v>
      </c>
      <c r="E30" s="30">
        <f t="shared" si="1"/>
        <v>1.4895613408521307</v>
      </c>
      <c r="F30" s="34">
        <f t="shared" si="2"/>
        <v>0.46644376254813225</v>
      </c>
      <c r="G30" s="30">
        <v>19.3</v>
      </c>
      <c r="H30" s="30">
        <v>80.7</v>
      </c>
      <c r="I30" s="30">
        <f t="shared" si="3"/>
        <v>0.37357040111465389</v>
      </c>
      <c r="J30" s="30">
        <f t="shared" si="4"/>
        <v>1.6695500028717631</v>
      </c>
      <c r="K30" s="34">
        <f t="shared" si="23"/>
        <v>0.63431386580471205</v>
      </c>
      <c r="L30" s="30">
        <v>17.5</v>
      </c>
      <c r="M30" s="30">
        <v>82.5</v>
      </c>
      <c r="N30" s="30">
        <f t="shared" si="5"/>
        <v>0.33872963831639596</v>
      </c>
      <c r="O30" s="30">
        <f t="shared" si="6"/>
        <v>1.7067890363930662</v>
      </c>
      <c r="P30" s="34">
        <f t="shared" si="7"/>
        <v>0.66880807053545199</v>
      </c>
      <c r="Q30" s="30">
        <v>10.8</v>
      </c>
      <c r="R30" s="30">
        <v>89.2</v>
      </c>
      <c r="S30" s="30">
        <f t="shared" si="8"/>
        <v>0.20904457678954724</v>
      </c>
      <c r="T30" s="30">
        <f t="shared" si="9"/>
        <v>1.8454009945001395</v>
      </c>
      <c r="U30" s="34">
        <f t="shared" si="10"/>
        <v>0.79649538570319134</v>
      </c>
      <c r="V30" s="30">
        <v>11.1</v>
      </c>
      <c r="W30" s="30">
        <v>88.9</v>
      </c>
      <c r="X30" s="30">
        <f t="shared" si="11"/>
        <v>0.21485137058925688</v>
      </c>
      <c r="Y30" s="30">
        <f t="shared" si="12"/>
        <v>1.8391944889132557</v>
      </c>
      <c r="Z30" s="34">
        <f t="shared" si="13"/>
        <v>0.79080177826088693</v>
      </c>
      <c r="AA30" s="30">
        <v>44.9</v>
      </c>
      <c r="AB30" s="30">
        <v>55.1</v>
      </c>
      <c r="AC30" s="30">
        <f t="shared" si="14"/>
        <v>0.86908347202321024</v>
      </c>
      <c r="AD30" s="30">
        <f t="shared" si="15"/>
        <v>1.1399281927910054</v>
      </c>
      <c r="AE30" s="34">
        <f t="shared" si="16"/>
        <v>0.13481490700694454</v>
      </c>
      <c r="AF30" s="30">
        <v>36.4</v>
      </c>
      <c r="AG30" s="30">
        <v>63.6</v>
      </c>
      <c r="AH30" s="30">
        <f t="shared" si="17"/>
        <v>0.70455764769810358</v>
      </c>
      <c r="AI30" s="30">
        <f t="shared" si="18"/>
        <v>1.315779184419382</v>
      </c>
      <c r="AJ30" s="34">
        <f t="shared" si="19"/>
        <v>0.30253447197746031</v>
      </c>
      <c r="AK30" s="30">
        <v>10.8</v>
      </c>
      <c r="AL30" s="30">
        <v>89.2</v>
      </c>
      <c r="AM30" s="30">
        <f t="shared" si="20"/>
        <v>0.20904457678954724</v>
      </c>
      <c r="AN30" s="30">
        <f t="shared" si="21"/>
        <v>1.8454009945001395</v>
      </c>
      <c r="AO30" s="34">
        <f t="shared" si="22"/>
        <v>0.79649538570319134</v>
      </c>
      <c r="AS30" s="40" t="s">
        <v>36</v>
      </c>
      <c r="AT30" s="40">
        <v>8188132.666666667</v>
      </c>
      <c r="AU30" s="40">
        <v>7660800</v>
      </c>
      <c r="AV30" s="40">
        <v>15848932.666666668</v>
      </c>
      <c r="AW30" s="318">
        <v>0.51663622017196609</v>
      </c>
      <c r="AX30" s="318">
        <v>0.4833637798280338</v>
      </c>
    </row>
    <row r="31" spans="1:50" ht="12" customHeight="1" x14ac:dyDescent="0.15">
      <c r="A31" s="28" t="s">
        <v>37</v>
      </c>
      <c r="B31" s="31">
        <v>41</v>
      </c>
      <c r="C31" s="31">
        <v>59</v>
      </c>
      <c r="D31" s="30">
        <f t="shared" si="0"/>
        <v>0.80980243588386913</v>
      </c>
      <c r="E31" s="30">
        <f t="shared" si="1"/>
        <v>1.1950488398481516</v>
      </c>
      <c r="F31" s="34">
        <f t="shared" si="2"/>
        <v>0.19215709844792328</v>
      </c>
      <c r="G31" s="30">
        <v>24.4</v>
      </c>
      <c r="H31" s="30">
        <v>75.599999999999994</v>
      </c>
      <c r="I31" s="30">
        <f t="shared" si="3"/>
        <v>0.48193120574552212</v>
      </c>
      <c r="J31" s="30">
        <f t="shared" si="4"/>
        <v>1.5312829202122076</v>
      </c>
      <c r="K31" s="34">
        <f t="shared" si="23"/>
        <v>0.52123204429011549</v>
      </c>
      <c r="L31" s="30">
        <v>32.299999999999997</v>
      </c>
      <c r="M31" s="30">
        <v>67.7</v>
      </c>
      <c r="N31" s="30">
        <f t="shared" si="5"/>
        <v>0.6379663092450969</v>
      </c>
      <c r="O31" s="30">
        <f t="shared" si="6"/>
        <v>1.3712679060630484</v>
      </c>
      <c r="P31" s="34">
        <f t="shared" si="7"/>
        <v>0.36496571242466569</v>
      </c>
      <c r="Q31" s="31">
        <v>25</v>
      </c>
      <c r="R31" s="31">
        <v>75</v>
      </c>
      <c r="S31" s="30">
        <f t="shared" si="8"/>
        <v>0.49378197309992022</v>
      </c>
      <c r="T31" s="30">
        <f t="shared" si="9"/>
        <v>1.5191298811629044</v>
      </c>
      <c r="U31" s="34">
        <f t="shared" si="10"/>
        <v>0.50938539901365454</v>
      </c>
      <c r="V31" s="31">
        <v>20</v>
      </c>
      <c r="W31" s="31">
        <v>80</v>
      </c>
      <c r="X31" s="30">
        <f t="shared" si="11"/>
        <v>0.39502557847993619</v>
      </c>
      <c r="Y31" s="30">
        <f t="shared" si="12"/>
        <v>1.6204052065737646</v>
      </c>
      <c r="Z31" s="34">
        <f t="shared" si="13"/>
        <v>0.60799886415408633</v>
      </c>
      <c r="AA31" s="30">
        <v>42.9</v>
      </c>
      <c r="AB31" s="30">
        <v>57.1</v>
      </c>
      <c r="AC31" s="30">
        <f t="shared" si="14"/>
        <v>0.84732986583946301</v>
      </c>
      <c r="AD31" s="30">
        <f t="shared" si="15"/>
        <v>1.1565642161920247</v>
      </c>
      <c r="AE31" s="34">
        <f t="shared" si="16"/>
        <v>0.15431671420431026</v>
      </c>
      <c r="AF31" s="30">
        <v>39.4</v>
      </c>
      <c r="AG31" s="30">
        <v>60.6</v>
      </c>
      <c r="AH31" s="30">
        <f t="shared" si="17"/>
        <v>0.77820038960547422</v>
      </c>
      <c r="AI31" s="30">
        <f t="shared" si="18"/>
        <v>1.2274569439796268</v>
      </c>
      <c r="AJ31" s="34">
        <f t="shared" si="19"/>
        <v>0.22399467089979386</v>
      </c>
      <c r="AK31" s="30">
        <v>5</v>
      </c>
      <c r="AL31" s="31">
        <v>95</v>
      </c>
      <c r="AM31" s="30">
        <f t="shared" si="20"/>
        <v>9.8756394619984048E-2</v>
      </c>
      <c r="AN31" s="30">
        <f t="shared" si="21"/>
        <v>1.9242311828063456</v>
      </c>
      <c r="AO31" s="34">
        <f t="shared" si="22"/>
        <v>0.90236579233410497</v>
      </c>
      <c r="AS31" s="40" t="s">
        <v>37</v>
      </c>
      <c r="AT31" s="40">
        <v>863095.33333333337</v>
      </c>
      <c r="AU31" s="40">
        <v>841628.33333333337</v>
      </c>
      <c r="AV31" s="40">
        <v>1704723.6666666667</v>
      </c>
      <c r="AW31" s="318">
        <v>0.50629632837853877</v>
      </c>
      <c r="AX31" s="318">
        <v>0.49370367162146123</v>
      </c>
    </row>
    <row r="32" spans="1:50" ht="12" customHeight="1" x14ac:dyDescent="0.15">
      <c r="A32" s="28" t="s">
        <v>38</v>
      </c>
      <c r="B32" s="30">
        <v>22.5</v>
      </c>
      <c r="C32" s="30">
        <v>77.5</v>
      </c>
      <c r="D32" s="30">
        <f t="shared" si="0"/>
        <v>0.43468695585139139</v>
      </c>
      <c r="E32" s="30">
        <f t="shared" si="1"/>
        <v>1.6065967929048599</v>
      </c>
      <c r="F32" s="34">
        <f t="shared" si="2"/>
        <v>0.57410432908580689</v>
      </c>
      <c r="G32" s="30">
        <v>20.9</v>
      </c>
      <c r="H32" s="30">
        <v>79.099999999999994</v>
      </c>
      <c r="I32" s="30">
        <f t="shared" si="3"/>
        <v>0.40377588343529242</v>
      </c>
      <c r="J32" s="30">
        <f t="shared" si="4"/>
        <v>1.6397652428228955</v>
      </c>
      <c r="K32" s="34">
        <f t="shared" si="23"/>
        <v>0.60482724986834646</v>
      </c>
      <c r="L32" s="30">
        <v>14.3</v>
      </c>
      <c r="M32" s="30">
        <v>85.7</v>
      </c>
      <c r="N32" s="30">
        <f t="shared" si="5"/>
        <v>0.27626770971888431</v>
      </c>
      <c r="O32" s="30">
        <f t="shared" si="6"/>
        <v>1.7765850987347935</v>
      </c>
      <c r="P32" s="34">
        <f t="shared" si="7"/>
        <v>0.73084508681654148</v>
      </c>
      <c r="Q32" s="30">
        <v>23.8</v>
      </c>
      <c r="R32" s="30">
        <v>76.3</v>
      </c>
      <c r="S32" s="30">
        <f t="shared" si="8"/>
        <v>0.45980220218947176</v>
      </c>
      <c r="T32" s="30">
        <f t="shared" si="9"/>
        <v>1.5817204554663329</v>
      </c>
      <c r="U32" s="34">
        <f t="shared" si="10"/>
        <v>0.54954974370214094</v>
      </c>
      <c r="V32" s="30">
        <v>0</v>
      </c>
      <c r="W32" s="43">
        <v>100</v>
      </c>
      <c r="X32" s="30">
        <f t="shared" si="11"/>
        <v>0</v>
      </c>
      <c r="Y32" s="30">
        <f t="shared" si="12"/>
        <v>2.0730281198772387</v>
      </c>
      <c r="Z32" s="34">
        <f t="shared" si="13"/>
        <v>1</v>
      </c>
      <c r="AA32" s="30">
        <v>15.8</v>
      </c>
      <c r="AB32" s="30">
        <v>84.2</v>
      </c>
      <c r="AC32" s="30">
        <f t="shared" si="14"/>
        <v>0.30524684010897707</v>
      </c>
      <c r="AD32" s="30">
        <f t="shared" si="15"/>
        <v>1.7454896769366348</v>
      </c>
      <c r="AE32" s="34">
        <f t="shared" si="16"/>
        <v>0.70230515956410611</v>
      </c>
      <c r="AF32" s="30">
        <v>22.2</v>
      </c>
      <c r="AG32" s="30">
        <v>77.8</v>
      </c>
      <c r="AH32" s="30">
        <f t="shared" si="17"/>
        <v>0.42889112977337279</v>
      </c>
      <c r="AI32" s="30">
        <f t="shared" si="18"/>
        <v>1.6128158772644916</v>
      </c>
      <c r="AJ32" s="34">
        <f t="shared" si="19"/>
        <v>0.57987005158432225</v>
      </c>
      <c r="AK32" s="30">
        <v>8.6</v>
      </c>
      <c r="AL32" s="30">
        <v>91.4</v>
      </c>
      <c r="AM32" s="30">
        <f t="shared" si="20"/>
        <v>0.1661470142365318</v>
      </c>
      <c r="AN32" s="30">
        <f t="shared" si="21"/>
        <v>1.894747701567796</v>
      </c>
      <c r="AO32" s="34">
        <f t="shared" si="22"/>
        <v>0.83876224926736465</v>
      </c>
      <c r="AS32" s="40" t="s">
        <v>38</v>
      </c>
      <c r="AT32" s="40">
        <v>2296018.0000000005</v>
      </c>
      <c r="AU32" s="40">
        <v>2139755.6666666665</v>
      </c>
      <c r="AV32" s="40">
        <v>4435773.666666667</v>
      </c>
      <c r="AW32" s="318">
        <v>0.51761387585074414</v>
      </c>
      <c r="AX32" s="318">
        <v>0.4823861241492558</v>
      </c>
    </row>
    <row r="33" spans="1:50" ht="12" customHeight="1" x14ac:dyDescent="0.15">
      <c r="A33" s="28" t="s">
        <v>39</v>
      </c>
      <c r="B33" s="31">
        <v>40</v>
      </c>
      <c r="C33" s="31">
        <v>60</v>
      </c>
      <c r="D33" s="30">
        <f t="shared" si="0"/>
        <v>0.78247870681267584</v>
      </c>
      <c r="E33" s="30">
        <f t="shared" si="1"/>
        <v>1.2274859115687797</v>
      </c>
      <c r="F33" s="34">
        <f t="shared" si="2"/>
        <v>0.2214005165496149</v>
      </c>
      <c r="G33" s="30">
        <v>42.9</v>
      </c>
      <c r="H33" s="30">
        <v>57.1</v>
      </c>
      <c r="I33" s="30">
        <f t="shared" si="3"/>
        <v>0.83920841305659488</v>
      </c>
      <c r="J33" s="30">
        <f t="shared" si="4"/>
        <v>1.1681574258429555</v>
      </c>
      <c r="K33" s="34">
        <f t="shared" si="23"/>
        <v>0.16387098276350676</v>
      </c>
      <c r="L33" s="31">
        <v>46</v>
      </c>
      <c r="M33" s="31">
        <v>54</v>
      </c>
      <c r="N33" s="30">
        <f t="shared" si="5"/>
        <v>0.89985051283457729</v>
      </c>
      <c r="O33" s="30">
        <f t="shared" si="6"/>
        <v>1.1047373204119018</v>
      </c>
      <c r="P33" s="34">
        <f t="shared" si="7"/>
        <v>0.10220894499070421</v>
      </c>
      <c r="Q33" s="30">
        <v>33.700000000000003</v>
      </c>
      <c r="R33" s="30">
        <v>66.3</v>
      </c>
      <c r="S33" s="30">
        <f t="shared" si="8"/>
        <v>0.65923831048967951</v>
      </c>
      <c r="T33" s="30">
        <f t="shared" si="9"/>
        <v>1.3563719322835017</v>
      </c>
      <c r="U33" s="34">
        <f t="shared" si="10"/>
        <v>0.3458672748331888</v>
      </c>
      <c r="V33" s="31">
        <v>27</v>
      </c>
      <c r="W33" s="31">
        <v>73</v>
      </c>
      <c r="X33" s="30">
        <f t="shared" si="11"/>
        <v>0.52817312709855624</v>
      </c>
      <c r="Y33" s="30">
        <f t="shared" si="12"/>
        <v>1.4934411924086821</v>
      </c>
      <c r="Z33" s="34">
        <f t="shared" si="13"/>
        <v>0.47747389598299184</v>
      </c>
      <c r="AA33" s="30">
        <v>45.2</v>
      </c>
      <c r="AB33" s="30">
        <v>54.8</v>
      </c>
      <c r="AC33" s="30">
        <f t="shared" si="14"/>
        <v>0.88420093869832384</v>
      </c>
      <c r="AD33" s="30">
        <f t="shared" si="15"/>
        <v>1.1211037992328188</v>
      </c>
      <c r="AE33" s="34">
        <f t="shared" si="16"/>
        <v>0.11813808447832508</v>
      </c>
      <c r="AF33" s="30">
        <v>42.9</v>
      </c>
      <c r="AG33" s="30">
        <v>57.1</v>
      </c>
      <c r="AH33" s="30">
        <f t="shared" si="17"/>
        <v>0.83920841305659488</v>
      </c>
      <c r="AI33" s="30">
        <f t="shared" si="18"/>
        <v>1.1681574258429555</v>
      </c>
      <c r="AJ33" s="34">
        <f t="shared" si="19"/>
        <v>0.16387098276350676</v>
      </c>
      <c r="AK33" s="30">
        <v>26.8</v>
      </c>
      <c r="AL33" s="30">
        <v>73.2</v>
      </c>
      <c r="AM33" s="30">
        <f t="shared" si="20"/>
        <v>0.52426073356449288</v>
      </c>
      <c r="AN33" s="30">
        <f t="shared" si="21"/>
        <v>1.4975328121139113</v>
      </c>
      <c r="AO33" s="34">
        <f t="shared" si="22"/>
        <v>0.48139043703537066</v>
      </c>
      <c r="AS33" s="40" t="s">
        <v>39</v>
      </c>
      <c r="AT33" s="40">
        <v>2272792.666666667</v>
      </c>
      <c r="AU33" s="40">
        <v>2173237</v>
      </c>
      <c r="AV33" s="40">
        <v>4446029.666666667</v>
      </c>
      <c r="AW33" s="318">
        <v>0.51119601915986623</v>
      </c>
      <c r="AX33" s="318">
        <v>0.48880398084013382</v>
      </c>
    </row>
    <row r="34" spans="1:50" ht="12" customHeight="1" x14ac:dyDescent="0.15">
      <c r="A34" s="28" t="s">
        <v>40</v>
      </c>
      <c r="B34" s="30">
        <v>51.8</v>
      </c>
      <c r="C34" s="30">
        <v>48.2</v>
      </c>
      <c r="D34" s="30">
        <f t="shared" si="0"/>
        <v>1.0332879427821913</v>
      </c>
      <c r="E34" s="30">
        <f t="shared" si="1"/>
        <v>0.9665368565232203</v>
      </c>
      <c r="F34" s="34">
        <f t="shared" si="2"/>
        <v>3.3378467094795194E-2</v>
      </c>
      <c r="G34" s="30">
        <v>46.4</v>
      </c>
      <c r="H34" s="30">
        <v>53.6</v>
      </c>
      <c r="I34" s="30">
        <f t="shared" si="3"/>
        <v>0.92557066689370027</v>
      </c>
      <c r="J34" s="30">
        <f t="shared" si="4"/>
        <v>1.0748210686648259</v>
      </c>
      <c r="K34" s="34">
        <f t="shared" si="23"/>
        <v>7.4610587075562784E-2</v>
      </c>
      <c r="L34" s="30">
        <v>47.8</v>
      </c>
      <c r="M34" s="30">
        <v>52.2</v>
      </c>
      <c r="N34" s="30">
        <f t="shared" si="5"/>
        <v>0.95349736804997565</v>
      </c>
      <c r="O34" s="30">
        <f t="shared" si="6"/>
        <v>1.0467473840355206</v>
      </c>
      <c r="P34" s="34">
        <f t="shared" si="7"/>
        <v>4.6619302906967142E-2</v>
      </c>
      <c r="Q34" s="30">
        <v>36.4</v>
      </c>
      <c r="R34" s="30">
        <v>63.6</v>
      </c>
      <c r="S34" s="30">
        <f t="shared" si="8"/>
        <v>0.72609423006316143</v>
      </c>
      <c r="T34" s="30">
        <f t="shared" si="9"/>
        <v>1.275347387445577</v>
      </c>
      <c r="U34" s="34">
        <f t="shared" si="10"/>
        <v>0.27442876803275895</v>
      </c>
      <c r="V34" s="30">
        <v>35.299999999999997</v>
      </c>
      <c r="W34" s="30">
        <v>64.7</v>
      </c>
      <c r="X34" s="30">
        <f t="shared" si="11"/>
        <v>0.70415182201180215</v>
      </c>
      <c r="Y34" s="30">
        <f t="shared" si="12"/>
        <v>1.2974052825114595</v>
      </c>
      <c r="Z34" s="34">
        <f t="shared" si="13"/>
        <v>0.29639597049666022</v>
      </c>
      <c r="AA34" s="30">
        <v>57.7</v>
      </c>
      <c r="AB34" s="30">
        <v>42.3</v>
      </c>
      <c r="AC34" s="30">
        <f t="shared" si="14"/>
        <v>1.1509790405122093</v>
      </c>
      <c r="AD34" s="30">
        <f t="shared" si="15"/>
        <v>0.84822632844257706</v>
      </c>
      <c r="AE34" s="34">
        <f t="shared" si="16"/>
        <v>0.15143652411653719</v>
      </c>
      <c r="AF34" s="30">
        <v>56.1</v>
      </c>
      <c r="AG34" s="30">
        <v>43.9</v>
      </c>
      <c r="AH34" s="30">
        <f t="shared" si="17"/>
        <v>1.119062810619323</v>
      </c>
      <c r="AI34" s="30">
        <f t="shared" si="18"/>
        <v>0.88031053944749726</v>
      </c>
      <c r="AJ34" s="34">
        <f t="shared" si="19"/>
        <v>0.11941355083273786</v>
      </c>
      <c r="AK34" s="30">
        <v>45.1</v>
      </c>
      <c r="AL34" s="30">
        <v>54.9</v>
      </c>
      <c r="AM34" s="30">
        <f t="shared" si="20"/>
        <v>0.89963873010573026</v>
      </c>
      <c r="AN34" s="30">
        <f t="shared" si="21"/>
        <v>1.1008894901063233</v>
      </c>
      <c r="AO34" s="34">
        <f t="shared" si="22"/>
        <v>0.10059881083770006</v>
      </c>
      <c r="AS34" s="40" t="s">
        <v>40</v>
      </c>
      <c r="AT34" s="40">
        <v>4009194.6666666665</v>
      </c>
      <c r="AU34" s="40">
        <v>3988204</v>
      </c>
      <c r="AV34" s="40">
        <v>7997398.666666666</v>
      </c>
      <c r="AW34" s="318">
        <v>0.5013123433969946</v>
      </c>
      <c r="AX34" s="318">
        <v>0.49868765660300546</v>
      </c>
    </row>
    <row r="35" spans="1:50" ht="15" customHeight="1" x14ac:dyDescent="0.15">
      <c r="A35" s="28" t="s">
        <v>41</v>
      </c>
      <c r="B35" s="30">
        <v>29.3</v>
      </c>
      <c r="C35" s="30">
        <v>70.7</v>
      </c>
      <c r="D35" s="30">
        <f t="shared" si="0"/>
        <v>0.57273669578546083</v>
      </c>
      <c r="E35" s="30">
        <f t="shared" si="1"/>
        <v>1.4475213657019486</v>
      </c>
      <c r="F35" s="34">
        <f t="shared" si="2"/>
        <v>0.43300639982222366</v>
      </c>
      <c r="G35" s="30">
        <v>28.8</v>
      </c>
      <c r="H35" s="30">
        <v>71.2</v>
      </c>
      <c r="I35" s="30">
        <f t="shared" si="3"/>
        <v>0.56296303203485565</v>
      </c>
      <c r="J35" s="30">
        <f t="shared" si="4"/>
        <v>1.4577584333518916</v>
      </c>
      <c r="K35" s="34">
        <f t="shared" si="23"/>
        <v>0.44280986600287364</v>
      </c>
      <c r="L35" s="30">
        <v>36.299999999999997</v>
      </c>
      <c r="M35" s="30">
        <v>63.7</v>
      </c>
      <c r="N35" s="30">
        <f t="shared" si="5"/>
        <v>0.70956798829393264</v>
      </c>
      <c r="O35" s="30">
        <f t="shared" si="6"/>
        <v>1.3042024186027457</v>
      </c>
      <c r="P35" s="34">
        <f t="shared" si="7"/>
        <v>0.29528412388638414</v>
      </c>
      <c r="Q35" s="30">
        <v>29.7</v>
      </c>
      <c r="R35" s="30">
        <v>70.3</v>
      </c>
      <c r="S35" s="30">
        <f t="shared" si="8"/>
        <v>0.58055562678594486</v>
      </c>
      <c r="T35" s="30">
        <f t="shared" si="9"/>
        <v>1.4393317115819939</v>
      </c>
      <c r="U35" s="34">
        <f t="shared" si="10"/>
        <v>0.42516038814815127</v>
      </c>
      <c r="V35" s="30">
        <v>28.8</v>
      </c>
      <c r="W35" s="30">
        <v>71.2</v>
      </c>
      <c r="X35" s="30">
        <f t="shared" si="11"/>
        <v>0.56296303203485565</v>
      </c>
      <c r="Y35" s="30">
        <f t="shared" si="12"/>
        <v>1.4577584333518916</v>
      </c>
      <c r="Z35" s="34">
        <f t="shared" si="13"/>
        <v>0.44280986600287364</v>
      </c>
      <c r="AA35" s="30">
        <v>35.9</v>
      </c>
      <c r="AB35" s="30">
        <v>64.099999999999994</v>
      </c>
      <c r="AC35" s="30">
        <f t="shared" si="14"/>
        <v>0.7017490572934485</v>
      </c>
      <c r="AD35" s="30">
        <f t="shared" si="15"/>
        <v>1.3123920727227001</v>
      </c>
      <c r="AE35" s="34">
        <f t="shared" si="16"/>
        <v>0.30317786888367426</v>
      </c>
      <c r="AF35" s="30">
        <v>31.6</v>
      </c>
      <c r="AG35" s="30">
        <v>68.400000000000006</v>
      </c>
      <c r="AH35" s="30">
        <f t="shared" si="17"/>
        <v>0.61769554903824442</v>
      </c>
      <c r="AI35" s="30">
        <f t="shared" si="18"/>
        <v>1.4004308545122106</v>
      </c>
      <c r="AJ35" s="34">
        <f t="shared" si="19"/>
        <v>0.38785246756442682</v>
      </c>
      <c r="AK35" s="30">
        <v>27.4</v>
      </c>
      <c r="AL35" s="30">
        <v>72.599999999999994</v>
      </c>
      <c r="AM35" s="30">
        <f t="shared" si="20"/>
        <v>0.53559677353316126</v>
      </c>
      <c r="AN35" s="30">
        <f t="shared" si="21"/>
        <v>1.4864222227717321</v>
      </c>
      <c r="AO35" s="34">
        <f t="shared" si="22"/>
        <v>0.47023566592407973</v>
      </c>
      <c r="AS35" s="40" t="s">
        <v>41</v>
      </c>
      <c r="AT35" s="40">
        <v>26727564.333333332</v>
      </c>
      <c r="AU35" s="40">
        <v>25517681.000000004</v>
      </c>
      <c r="AV35" s="40">
        <v>52245245.333333336</v>
      </c>
      <c r="AW35" s="318">
        <v>0.51157888460102041</v>
      </c>
      <c r="AX35" s="318">
        <v>0.48842111539897964</v>
      </c>
    </row>
    <row r="36" spans="1:50" ht="15.75" customHeight="1" x14ac:dyDescent="0.15"/>
    <row r="37" spans="1:50" ht="15.75" customHeight="1" x14ac:dyDescent="0.15">
      <c r="B37" s="19"/>
    </row>
    <row r="38" spans="1:50" ht="15.75" customHeight="1" x14ac:dyDescent="0.15">
      <c r="B38" s="19"/>
    </row>
    <row r="39" spans="1:50" ht="15.75" customHeight="1" x14ac:dyDescent="0.15">
      <c r="B39" s="19"/>
    </row>
    <row r="40" spans="1:50" ht="15.75" customHeight="1" x14ac:dyDescent="0.15">
      <c r="B40" s="19"/>
    </row>
    <row r="41" spans="1:50" ht="15.75" customHeight="1" x14ac:dyDescent="0.15">
      <c r="B41" s="19"/>
    </row>
    <row r="42" spans="1:50" ht="15.75" customHeight="1" x14ac:dyDescent="0.15">
      <c r="B42" s="19"/>
    </row>
    <row r="43" spans="1:50" ht="15.75" customHeight="1" x14ac:dyDescent="0.15">
      <c r="B43" s="19"/>
    </row>
    <row r="44" spans="1:50" ht="15.75" customHeight="1" x14ac:dyDescent="0.15">
      <c r="B44" s="19"/>
    </row>
    <row r="45" spans="1:50" ht="15.75" customHeight="1" x14ac:dyDescent="0.15">
      <c r="B45" s="19"/>
    </row>
    <row r="46" spans="1:50" ht="15.75" customHeight="1" x14ac:dyDescent="0.15">
      <c r="B46" s="19"/>
    </row>
    <row r="47" spans="1:50" ht="15.75" customHeight="1" x14ac:dyDescent="0.15">
      <c r="B47" s="19"/>
    </row>
    <row r="48" spans="1:50" ht="15.75" customHeight="1" x14ac:dyDescent="0.15">
      <c r="B48" s="19"/>
    </row>
    <row r="49" spans="2:2" ht="15.75" customHeight="1" x14ac:dyDescent="0.15">
      <c r="B49" s="19"/>
    </row>
    <row r="50" spans="2:2" ht="15.75" customHeight="1" x14ac:dyDescent="0.15">
      <c r="B50" s="19"/>
    </row>
    <row r="51" spans="2:2" ht="15.75" customHeight="1" x14ac:dyDescent="0.15">
      <c r="B51" s="19"/>
    </row>
    <row r="52" spans="2:2" ht="15.75" customHeight="1" x14ac:dyDescent="0.15">
      <c r="B52" s="19"/>
    </row>
    <row r="53" spans="2:2" ht="15.75" customHeight="1" x14ac:dyDescent="0.15">
      <c r="B53" s="19"/>
    </row>
    <row r="54" spans="2:2" ht="15.75" customHeight="1" x14ac:dyDescent="0.15">
      <c r="B54" s="19"/>
    </row>
    <row r="55" spans="2:2" ht="15.75" customHeight="1" x14ac:dyDescent="0.15">
      <c r="B55" s="19"/>
    </row>
    <row r="56" spans="2:2" ht="15.75" customHeight="1" x14ac:dyDescent="0.15">
      <c r="B56" s="19"/>
    </row>
    <row r="57" spans="2:2" ht="15.75" customHeight="1" x14ac:dyDescent="0.15">
      <c r="B57" s="19"/>
    </row>
    <row r="58" spans="2:2" ht="15.75" customHeight="1" x14ac:dyDescent="0.15">
      <c r="B58" s="19"/>
    </row>
    <row r="59" spans="2:2" ht="15.75" customHeight="1" x14ac:dyDescent="0.15">
      <c r="B59" s="19"/>
    </row>
    <row r="60" spans="2:2" ht="15.75" customHeight="1" x14ac:dyDescent="0.15">
      <c r="B60" s="19"/>
    </row>
    <row r="61" spans="2:2" ht="15.75" customHeight="1" x14ac:dyDescent="0.15">
      <c r="B61" s="19"/>
    </row>
    <row r="62" spans="2:2" ht="15.75" customHeight="1" x14ac:dyDescent="0.15">
      <c r="B62" s="19"/>
    </row>
    <row r="63" spans="2:2" ht="15.75" customHeight="1" x14ac:dyDescent="0.15">
      <c r="B63" s="19"/>
    </row>
    <row r="64" spans="2:2" ht="15.75" customHeight="1" x14ac:dyDescent="0.15">
      <c r="B64" s="19"/>
    </row>
    <row r="65" spans="2:2" ht="15.75" customHeight="1" x14ac:dyDescent="0.15">
      <c r="B65" s="19"/>
    </row>
    <row r="66" spans="2:2" ht="15.75" customHeight="1" x14ac:dyDescent="0.15">
      <c r="B66" s="19"/>
    </row>
    <row r="67" spans="2:2" ht="15.75" customHeight="1" x14ac:dyDescent="0.15">
      <c r="B67" s="18"/>
    </row>
    <row r="68" spans="2:2" ht="15.75" customHeight="1" x14ac:dyDescent="0.15">
      <c r="B68" s="38"/>
    </row>
    <row r="69" spans="2:2" ht="15.75" customHeight="1" x14ac:dyDescent="0.15">
      <c r="B69" s="38"/>
    </row>
    <row r="70" spans="2:2" ht="15.75" customHeight="1" x14ac:dyDescent="0.15">
      <c r="B70" s="38"/>
    </row>
    <row r="71" spans="2:2" ht="15.75" customHeight="1" x14ac:dyDescent="0.15">
      <c r="B71" s="38"/>
    </row>
    <row r="72" spans="2:2" ht="15.75" customHeight="1" x14ac:dyDescent="0.15">
      <c r="B72" s="38"/>
    </row>
    <row r="73" spans="2:2" ht="15.75" customHeight="1" x14ac:dyDescent="0.15">
      <c r="B73" s="38"/>
    </row>
    <row r="74" spans="2:2" ht="15.75" customHeight="1" x14ac:dyDescent="0.15">
      <c r="B74" s="38"/>
    </row>
    <row r="75" spans="2:2" ht="15.75" customHeight="1" x14ac:dyDescent="0.15">
      <c r="B75" s="38"/>
    </row>
    <row r="76" spans="2:2" ht="15.75" customHeight="1" x14ac:dyDescent="0.15">
      <c r="B76" s="38"/>
    </row>
    <row r="77" spans="2:2" ht="15.75" customHeight="1" x14ac:dyDescent="0.15"/>
    <row r="78" spans="2:2" ht="15.75" customHeight="1" x14ac:dyDescent="0.15">
      <c r="B78" s="18"/>
    </row>
    <row r="79" spans="2:2" ht="15.75" customHeight="1" x14ac:dyDescent="0.15">
      <c r="B79" s="38"/>
    </row>
    <row r="80" spans="2:2" ht="15.75" customHeight="1" x14ac:dyDescent="0.15">
      <c r="B80" s="38"/>
    </row>
    <row r="81" spans="2:2" ht="15.75" customHeight="1" x14ac:dyDescent="0.15">
      <c r="B81" s="38"/>
    </row>
    <row r="82" spans="2:2" ht="15.75" customHeight="1" x14ac:dyDescent="0.15">
      <c r="B82" s="38"/>
    </row>
    <row r="83" spans="2:2" ht="15.75" customHeight="1" x14ac:dyDescent="0.15">
      <c r="B83" s="38"/>
    </row>
    <row r="84" spans="2:2" ht="15.75" customHeight="1" x14ac:dyDescent="0.15">
      <c r="B84" s="38"/>
    </row>
    <row r="85" spans="2:2" ht="15.75" customHeight="1" x14ac:dyDescent="0.15">
      <c r="B85" s="38"/>
    </row>
    <row r="86" spans="2:2" ht="15.75" customHeight="1" x14ac:dyDescent="0.15"/>
    <row r="87" spans="2:2" ht="15.75" customHeight="1" x14ac:dyDescent="0.15">
      <c r="B87" s="18"/>
    </row>
    <row r="88" spans="2:2" ht="15.75" customHeight="1" x14ac:dyDescent="0.15">
      <c r="B88" s="38"/>
    </row>
    <row r="89" spans="2:2" ht="15.75" customHeight="1" x14ac:dyDescent="0.15">
      <c r="B89" s="38"/>
    </row>
    <row r="90" spans="2:2" ht="15.75" customHeight="1" x14ac:dyDescent="0.15">
      <c r="B90" s="38"/>
    </row>
    <row r="91" spans="2:2" ht="15.75" customHeight="1" x14ac:dyDescent="0.15">
      <c r="B91" s="38"/>
    </row>
    <row r="92" spans="2:2" ht="15.75" customHeight="1" x14ac:dyDescent="0.15">
      <c r="B92" s="38"/>
    </row>
    <row r="93" spans="2:2" ht="15.75" customHeight="1" x14ac:dyDescent="0.15">
      <c r="B93" s="38"/>
    </row>
    <row r="94" spans="2:2" ht="15.75" customHeight="1" x14ac:dyDescent="0.15">
      <c r="B94" s="38"/>
    </row>
    <row r="95" spans="2:2" ht="15.75" customHeight="1" x14ac:dyDescent="0.15">
      <c r="B95" s="38"/>
    </row>
    <row r="96" spans="2:2" ht="15.75" customHeight="1" x14ac:dyDescent="0.15"/>
    <row r="97" spans="2:2" ht="15.75" customHeight="1" x14ac:dyDescent="0.15">
      <c r="B97" s="18"/>
    </row>
    <row r="98" spans="2:2" ht="15.75" customHeight="1" x14ac:dyDescent="0.15">
      <c r="B98" s="38"/>
    </row>
    <row r="99" spans="2:2" ht="15.75" customHeight="1" x14ac:dyDescent="0.15">
      <c r="B99" s="38"/>
    </row>
    <row r="100" spans="2:2" ht="15.75" customHeight="1" x14ac:dyDescent="0.15">
      <c r="B100" s="38"/>
    </row>
    <row r="101" spans="2:2" ht="15.75" customHeight="1" x14ac:dyDescent="0.15">
      <c r="B101" s="38"/>
    </row>
    <row r="102" spans="2:2" ht="15.75" customHeight="1" x14ac:dyDescent="0.15">
      <c r="B102" s="38"/>
    </row>
    <row r="103" spans="2:2" ht="15.75" customHeight="1" x14ac:dyDescent="0.15"/>
    <row r="104" spans="2:2" ht="15.75" customHeight="1" x14ac:dyDescent="0.15"/>
    <row r="105" spans="2:2" ht="15.75" customHeight="1" x14ac:dyDescent="0.15">
      <c r="B105" s="18"/>
    </row>
    <row r="106" spans="2:2" ht="15.75" customHeight="1" x14ac:dyDescent="0.15">
      <c r="B106" s="38"/>
    </row>
    <row r="107" spans="2:2" ht="15.75" customHeight="1" x14ac:dyDescent="0.15">
      <c r="B107" s="38"/>
    </row>
    <row r="108" spans="2:2" ht="15.75" customHeight="1" x14ac:dyDescent="0.15">
      <c r="B108" s="38"/>
    </row>
    <row r="109" spans="2:2" ht="15.75" customHeight="1" x14ac:dyDescent="0.15">
      <c r="B109" s="38"/>
    </row>
    <row r="110" spans="2:2" ht="15.75" customHeight="1" x14ac:dyDescent="0.15">
      <c r="B110" s="38"/>
    </row>
    <row r="111" spans="2:2" ht="15.75" customHeight="1" x14ac:dyDescent="0.15"/>
    <row r="112" spans="2:2" ht="15.75" customHeight="1" x14ac:dyDescent="0.15"/>
    <row r="113" spans="2:2" ht="15.75" customHeight="1" x14ac:dyDescent="0.15">
      <c r="B113" s="18"/>
    </row>
    <row r="114" spans="2:2" ht="15.75" customHeight="1" x14ac:dyDescent="0.15">
      <c r="B114" s="38"/>
    </row>
    <row r="115" spans="2:2" ht="15.75" customHeight="1" x14ac:dyDescent="0.15">
      <c r="B115" s="38"/>
    </row>
    <row r="116" spans="2:2" ht="15.75" customHeight="1" x14ac:dyDescent="0.15">
      <c r="B116" s="38"/>
    </row>
    <row r="117" spans="2:2" ht="15.75" customHeight="1" x14ac:dyDescent="0.15">
      <c r="B117" s="38"/>
    </row>
    <row r="118" spans="2:2" ht="15.75" customHeight="1" x14ac:dyDescent="0.15">
      <c r="B118" s="38"/>
    </row>
    <row r="119" spans="2:2" ht="15.75" customHeight="1" x14ac:dyDescent="0.15">
      <c r="B119" s="38"/>
    </row>
    <row r="120" spans="2:2" ht="15.75" customHeight="1" x14ac:dyDescent="0.15">
      <c r="B120" s="38"/>
    </row>
    <row r="121" spans="2:2" ht="15.75" customHeight="1" x14ac:dyDescent="0.15"/>
    <row r="122" spans="2:2" ht="15.75" customHeight="1" x14ac:dyDescent="0.15"/>
    <row r="123" spans="2:2" ht="15.75" customHeight="1" x14ac:dyDescent="0.15">
      <c r="B123" s="18"/>
    </row>
    <row r="124" spans="2:2" ht="15.75" customHeight="1" x14ac:dyDescent="0.15">
      <c r="B124" s="38"/>
    </row>
    <row r="125" spans="2:2" ht="15.75" customHeight="1" x14ac:dyDescent="0.15">
      <c r="B125" s="38"/>
    </row>
    <row r="126" spans="2:2" ht="15.75" customHeight="1" x14ac:dyDescent="0.15">
      <c r="B126" s="38"/>
    </row>
    <row r="127" spans="2:2" ht="15.75" customHeight="1" x14ac:dyDescent="0.15">
      <c r="B127" s="38"/>
    </row>
    <row r="128" spans="2:2" ht="15.75" customHeight="1" x14ac:dyDescent="0.15">
      <c r="B128" s="38"/>
    </row>
    <row r="129" spans="2:2" ht="15.75" customHeight="1" x14ac:dyDescent="0.15"/>
    <row r="130" spans="2:2" ht="15.75" customHeight="1" x14ac:dyDescent="0.15"/>
    <row r="131" spans="2:2" ht="15.75" customHeight="1" x14ac:dyDescent="0.15">
      <c r="B131" s="18"/>
    </row>
    <row r="132" spans="2:2" ht="15.75" customHeight="1" x14ac:dyDescent="0.15">
      <c r="B132" s="38"/>
    </row>
    <row r="133" spans="2:2" ht="15.75" customHeight="1" x14ac:dyDescent="0.15">
      <c r="B133" s="38"/>
    </row>
    <row r="134" spans="2:2" ht="15.75" customHeight="1" x14ac:dyDescent="0.15">
      <c r="B134" s="38"/>
    </row>
    <row r="135" spans="2:2" ht="15.75" customHeight="1" x14ac:dyDescent="0.15">
      <c r="B135" s="38"/>
    </row>
    <row r="136" spans="2:2" ht="15.75" customHeight="1" x14ac:dyDescent="0.15">
      <c r="B136" s="38"/>
    </row>
    <row r="137" spans="2:2" ht="15.75" customHeight="1" x14ac:dyDescent="0.15"/>
    <row r="138" spans="2:2" ht="15.75" customHeight="1" x14ac:dyDescent="0.15">
      <c r="B138" s="19"/>
    </row>
    <row r="139" spans="2:2" ht="15.75" customHeight="1" x14ac:dyDescent="0.15"/>
    <row r="140" spans="2:2" ht="15.75" customHeight="1" x14ac:dyDescent="0.15"/>
    <row r="141" spans="2:2" ht="15.75" customHeight="1" x14ac:dyDescent="0.15"/>
    <row r="142" spans="2:2" ht="15.75" customHeight="1" x14ac:dyDescent="0.15"/>
    <row r="143" spans="2:2" ht="15.75" customHeight="1" x14ac:dyDescent="0.15"/>
    <row r="144" spans="2:2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3">
    <mergeCell ref="AF5:AG5"/>
    <mergeCell ref="B4:P4"/>
    <mergeCell ref="Q4:Z4"/>
    <mergeCell ref="AA4:AO4"/>
    <mergeCell ref="B5:F5"/>
    <mergeCell ref="G5:K5"/>
    <mergeCell ref="L5:P5"/>
    <mergeCell ref="AK5:AO5"/>
    <mergeCell ref="A1:A2"/>
    <mergeCell ref="B1:C3"/>
    <mergeCell ref="Q5:U5"/>
    <mergeCell ref="V5:Z5"/>
    <mergeCell ref="AA5:AE5"/>
  </mergeCells>
  <pageMargins left="1.25" right="1.25" top="1" bottom="1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A6" sqref="A6"/>
    </sheetView>
  </sheetViews>
  <sheetFormatPr baseColWidth="10" defaultColWidth="14.5" defaultRowHeight="15" customHeight="1" x14ac:dyDescent="0.2"/>
  <cols>
    <col min="1" max="1" width="8.83203125" customWidth="1"/>
    <col min="2" max="3" width="6.83203125" customWidth="1"/>
    <col min="4" max="4" width="9" customWidth="1"/>
    <col min="5" max="6" width="6.83203125" customWidth="1"/>
    <col min="7" max="7" width="9" customWidth="1"/>
    <col min="8" max="9" width="6.83203125" customWidth="1"/>
    <col min="10" max="10" width="9.83203125" customWidth="1"/>
    <col min="11" max="12" width="6.83203125" customWidth="1"/>
    <col min="13" max="13" width="9.1640625" customWidth="1"/>
    <col min="14" max="15" width="6.83203125" customWidth="1"/>
    <col min="16" max="16" width="8.6640625" customWidth="1"/>
    <col min="17" max="18" width="6.83203125" customWidth="1"/>
    <col min="19" max="19" width="8.33203125" customWidth="1"/>
    <col min="20" max="21" width="6.83203125" customWidth="1"/>
    <col min="22" max="22" width="10.1640625" customWidth="1"/>
    <col min="23" max="26" width="8.83203125" customWidth="1"/>
  </cols>
  <sheetData>
    <row r="1" spans="1:26" s="180" customFormat="1" ht="15" customHeight="1" x14ac:dyDescent="0.2">
      <c r="A1" s="341" t="s">
        <v>0</v>
      </c>
      <c r="B1" s="343"/>
      <c r="C1" s="342"/>
    </row>
    <row r="2" spans="1:26" ht="15" customHeight="1" x14ac:dyDescent="0.2">
      <c r="A2" s="342"/>
      <c r="B2" s="342"/>
      <c r="C2" s="342"/>
    </row>
    <row r="3" spans="1:26" x14ac:dyDescent="0.2">
      <c r="A3" s="179"/>
      <c r="B3" s="342"/>
      <c r="C3" s="342"/>
      <c r="D3" s="3"/>
      <c r="E3" s="4"/>
      <c r="F3" s="3"/>
      <c r="G3" s="3"/>
      <c r="H3" s="4"/>
      <c r="I3" s="3"/>
      <c r="J3" s="3"/>
      <c r="K3" s="4"/>
      <c r="L3" s="3"/>
      <c r="M3" s="3"/>
      <c r="N3" s="4"/>
      <c r="O3" s="3"/>
      <c r="P3" s="3"/>
      <c r="Q3" s="4"/>
      <c r="R3" s="3"/>
      <c r="S3" s="3"/>
      <c r="T3" s="4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370" t="s">
        <v>80</v>
      </c>
      <c r="C4" s="371"/>
      <c r="D4" s="371"/>
      <c r="E4" s="371"/>
      <c r="F4" s="371"/>
      <c r="G4" s="371"/>
      <c r="H4" s="371"/>
      <c r="I4" s="371"/>
      <c r="J4" s="372"/>
      <c r="K4" s="370" t="s">
        <v>81</v>
      </c>
      <c r="L4" s="371"/>
      <c r="M4" s="371"/>
      <c r="N4" s="371"/>
      <c r="O4" s="371"/>
      <c r="P4" s="372"/>
      <c r="Q4" s="370" t="s">
        <v>82</v>
      </c>
      <c r="R4" s="371"/>
      <c r="S4" s="371"/>
      <c r="T4" s="371"/>
      <c r="U4" s="371"/>
      <c r="V4" s="372"/>
    </row>
    <row r="5" spans="1:26" ht="45" customHeight="1" x14ac:dyDescent="0.2">
      <c r="A5" s="3"/>
      <c r="B5" s="370" t="s">
        <v>83</v>
      </c>
      <c r="C5" s="371"/>
      <c r="D5" s="372"/>
      <c r="E5" s="370" t="s">
        <v>84</v>
      </c>
      <c r="F5" s="371"/>
      <c r="G5" s="372"/>
      <c r="H5" s="370" t="s">
        <v>85</v>
      </c>
      <c r="I5" s="371"/>
      <c r="J5" s="372"/>
      <c r="K5" s="373" t="s">
        <v>86</v>
      </c>
      <c r="L5" s="371"/>
      <c r="M5" s="372"/>
      <c r="N5" s="373" t="s">
        <v>87</v>
      </c>
      <c r="O5" s="371"/>
      <c r="P5" s="372"/>
      <c r="Q5" s="373" t="s">
        <v>88</v>
      </c>
      <c r="R5" s="371"/>
      <c r="S5" s="372"/>
      <c r="T5" s="370" t="s">
        <v>89</v>
      </c>
      <c r="U5" s="371"/>
      <c r="V5" s="372"/>
    </row>
    <row r="6" spans="1:26" ht="90" customHeight="1" x14ac:dyDescent="0.2">
      <c r="A6" s="7"/>
      <c r="B6" s="8" t="s">
        <v>10</v>
      </c>
      <c r="C6" s="8" t="s">
        <v>11</v>
      </c>
      <c r="D6" s="9" t="s">
        <v>90</v>
      </c>
      <c r="E6" s="8" t="s">
        <v>10</v>
      </c>
      <c r="F6" s="8" t="s">
        <v>11</v>
      </c>
      <c r="G6" s="10" t="s">
        <v>12</v>
      </c>
      <c r="H6" s="8" t="s">
        <v>10</v>
      </c>
      <c r="I6" s="8" t="s">
        <v>11</v>
      </c>
      <c r="J6" s="10" t="s">
        <v>12</v>
      </c>
      <c r="K6" s="8" t="s">
        <v>10</v>
      </c>
      <c r="L6" s="8" t="s">
        <v>11</v>
      </c>
      <c r="M6" s="10" t="s">
        <v>12</v>
      </c>
      <c r="N6" s="8" t="s">
        <v>10</v>
      </c>
      <c r="O6" s="8" t="s">
        <v>11</v>
      </c>
      <c r="P6" s="10" t="s">
        <v>12</v>
      </c>
      <c r="Q6" s="8" t="s">
        <v>10</v>
      </c>
      <c r="R6" s="8" t="s">
        <v>11</v>
      </c>
      <c r="S6" s="10" t="s">
        <v>12</v>
      </c>
      <c r="T6" s="8" t="s">
        <v>10</v>
      </c>
      <c r="U6" s="8" t="s">
        <v>11</v>
      </c>
      <c r="V6" s="10" t="s">
        <v>12</v>
      </c>
    </row>
    <row r="7" spans="1:26" ht="13.5" customHeight="1" x14ac:dyDescent="0.2">
      <c r="A7" s="28" t="s">
        <v>13</v>
      </c>
      <c r="B7" s="30">
        <v>66.900000000000006</v>
      </c>
      <c r="C7" s="30">
        <v>71.599999999999994</v>
      </c>
      <c r="D7" s="37">
        <f t="shared" ref="D7:D35" si="0">ABS(B7/AVERAGE(B7,C7)-1)</f>
        <v>3.3935018050541443E-2</v>
      </c>
      <c r="E7" s="30">
        <v>83.6</v>
      </c>
      <c r="F7" s="30">
        <v>78.3</v>
      </c>
      <c r="G7" s="34">
        <f t="shared" ref="G7:G35" si="1">ABS(E7/AVERAGE(E7,F7)-1)</f>
        <v>3.2736256948733944E-2</v>
      </c>
      <c r="H7" s="30">
        <v>63.8</v>
      </c>
      <c r="I7" s="30">
        <v>63.4</v>
      </c>
      <c r="J7" s="27">
        <f>ABS(H7/AVERAGE(H7,I7)-1)</f>
        <v>3.1446540880504248E-3</v>
      </c>
      <c r="K7" s="30">
        <v>72.400000000000006</v>
      </c>
      <c r="L7" s="30">
        <v>52.2</v>
      </c>
      <c r="M7" s="34">
        <f>ABS(K7/AVERAGE(K7,L7)-1)</f>
        <v>0.1621187800963082</v>
      </c>
      <c r="N7" s="30">
        <v>36.1</v>
      </c>
      <c r="O7" s="30">
        <v>40.1</v>
      </c>
      <c r="P7" s="25">
        <f>ABS(N7/AVERAGE(N7,O7)-1)</f>
        <v>5.2493438320209918E-2</v>
      </c>
      <c r="Q7" s="30">
        <v>96.1</v>
      </c>
      <c r="R7" s="30">
        <v>96.8</v>
      </c>
      <c r="S7" s="27">
        <f>ABS(Q7/AVERAGE(Q7,R7)-1)</f>
        <v>3.6288232244685581E-3</v>
      </c>
      <c r="T7" s="30">
        <v>95.9</v>
      </c>
      <c r="U7" s="30">
        <v>95.9</v>
      </c>
      <c r="V7" s="34">
        <f t="shared" ref="V7:V35" si="2">ABS(T7/AVERAGE(T7,U7)-1)</f>
        <v>0</v>
      </c>
    </row>
    <row r="8" spans="1:26" ht="13.5" customHeight="1" x14ac:dyDescent="0.2">
      <c r="A8" s="28" t="s">
        <v>14</v>
      </c>
      <c r="B8" s="30">
        <v>72.3</v>
      </c>
      <c r="C8" s="30">
        <v>77.3</v>
      </c>
      <c r="D8" s="37">
        <f t="shared" si="0"/>
        <v>3.3422459893048151E-2</v>
      </c>
      <c r="E8" s="30">
        <v>83.9</v>
      </c>
      <c r="F8" s="30">
        <v>79.400000000000006</v>
      </c>
      <c r="G8" s="34">
        <f t="shared" si="1"/>
        <v>2.7556644213104775E-2</v>
      </c>
      <c r="H8" s="30">
        <v>63.8</v>
      </c>
      <c r="I8" s="30">
        <v>63.2</v>
      </c>
      <c r="J8" s="27">
        <f t="shared" ref="J8:J35" si="3">ABS(H8/AVERAGE(H8,I8)-1)</f>
        <v>4.7244094488188004E-3</v>
      </c>
      <c r="K8" s="30">
        <v>68.3</v>
      </c>
      <c r="L8" s="30">
        <v>50.1</v>
      </c>
      <c r="M8" s="34">
        <f t="shared" ref="M8:M35" si="4">ABS(K8/AVERAGE(K8,L8)-1)</f>
        <v>0.15371621621621601</v>
      </c>
      <c r="N8" s="30">
        <v>29.5</v>
      </c>
      <c r="O8" s="30">
        <v>36.4</v>
      </c>
      <c r="P8" s="25">
        <f t="shared" ref="P8:P35" si="5">ABS(N8/AVERAGE(N8,O8)-1)</f>
        <v>0.10470409711684381</v>
      </c>
      <c r="Q8" s="30">
        <v>97.7</v>
      </c>
      <c r="R8" s="31">
        <v>98</v>
      </c>
      <c r="S8" s="27">
        <f t="shared" ref="S8:S35" si="6">ABS(Q8/AVERAGE(Q8,R8)-1)</f>
        <v>1.5329586101174852E-3</v>
      </c>
      <c r="T8" s="30">
        <v>95.5</v>
      </c>
      <c r="U8" s="30">
        <v>95.9</v>
      </c>
      <c r="V8" s="34">
        <f t="shared" si="2"/>
        <v>2.089864158829724E-3</v>
      </c>
    </row>
    <row r="9" spans="1:26" ht="13.5" customHeight="1" x14ac:dyDescent="0.2">
      <c r="A9" s="28" t="s">
        <v>15</v>
      </c>
      <c r="B9" s="30">
        <v>62.8</v>
      </c>
      <c r="C9" s="31">
        <v>70</v>
      </c>
      <c r="D9" s="37">
        <f t="shared" si="0"/>
        <v>5.4216867469879637E-2</v>
      </c>
      <c r="E9" s="30">
        <v>78.599999999999994</v>
      </c>
      <c r="F9" s="30">
        <v>71.5</v>
      </c>
      <c r="G9" s="34">
        <f t="shared" si="1"/>
        <v>4.7301798800799322E-2</v>
      </c>
      <c r="H9" s="30">
        <v>67.599999999999994</v>
      </c>
      <c r="I9" s="31">
        <v>64</v>
      </c>
      <c r="J9" s="27">
        <f t="shared" si="3"/>
        <v>2.7355623100303816E-2</v>
      </c>
      <c r="K9" s="30">
        <v>67.5</v>
      </c>
      <c r="L9" s="30">
        <v>46.7</v>
      </c>
      <c r="M9" s="34">
        <f t="shared" si="4"/>
        <v>0.18213660245183894</v>
      </c>
      <c r="N9" s="30">
        <v>9.4</v>
      </c>
      <c r="O9" s="30">
        <v>18.2</v>
      </c>
      <c r="P9" s="25">
        <f t="shared" si="5"/>
        <v>0.3188405797101449</v>
      </c>
      <c r="Q9" s="30">
        <v>96.8</v>
      </c>
      <c r="R9" s="30">
        <v>96.8</v>
      </c>
      <c r="S9" s="27">
        <f t="shared" si="6"/>
        <v>0</v>
      </c>
      <c r="T9" s="30">
        <v>96.6</v>
      </c>
      <c r="U9" s="31">
        <v>97</v>
      </c>
      <c r="V9" s="34">
        <f t="shared" si="2"/>
        <v>2.0661157024793875E-3</v>
      </c>
    </row>
    <row r="10" spans="1:26" ht="13.5" customHeight="1" x14ac:dyDescent="0.2">
      <c r="A10" s="28" t="s">
        <v>16</v>
      </c>
      <c r="B10" s="30">
        <v>60.7</v>
      </c>
      <c r="C10" s="31">
        <v>64</v>
      </c>
      <c r="D10" s="37">
        <f t="shared" si="0"/>
        <v>2.6463512429831582E-2</v>
      </c>
      <c r="E10" s="31">
        <v>82</v>
      </c>
      <c r="F10" s="30">
        <v>76.2</v>
      </c>
      <c r="G10" s="34">
        <f t="shared" si="1"/>
        <v>3.6662452591656125E-2</v>
      </c>
      <c r="H10" s="30">
        <v>63.4</v>
      </c>
      <c r="I10" s="30">
        <v>62.2</v>
      </c>
      <c r="J10" s="27">
        <f t="shared" si="3"/>
        <v>9.5541401273886439E-3</v>
      </c>
      <c r="K10" s="30">
        <v>72.7</v>
      </c>
      <c r="L10" s="30">
        <v>54.2</v>
      </c>
      <c r="M10" s="34">
        <f t="shared" si="4"/>
        <v>0.14578408195429482</v>
      </c>
      <c r="N10" s="30">
        <v>30.1</v>
      </c>
      <c r="O10" s="30">
        <v>37.5</v>
      </c>
      <c r="P10" s="25">
        <f t="shared" si="5"/>
        <v>0.10946745562130167</v>
      </c>
      <c r="Q10" s="30">
        <v>97.6</v>
      </c>
      <c r="R10" s="30">
        <v>97.6</v>
      </c>
      <c r="S10" s="27">
        <f t="shared" si="6"/>
        <v>0</v>
      </c>
      <c r="T10" s="30">
        <v>97.6</v>
      </c>
      <c r="U10" s="30">
        <v>97.1</v>
      </c>
      <c r="V10" s="34">
        <f t="shared" si="2"/>
        <v>2.5680534155110291E-3</v>
      </c>
    </row>
    <row r="11" spans="1:26" ht="13.5" customHeight="1" x14ac:dyDescent="0.2">
      <c r="A11" s="28" t="s">
        <v>17</v>
      </c>
      <c r="B11" s="31">
        <v>68</v>
      </c>
      <c r="C11" s="30">
        <v>74.5</v>
      </c>
      <c r="D11" s="37">
        <f t="shared" si="0"/>
        <v>4.5614035087719329E-2</v>
      </c>
      <c r="E11" s="30">
        <v>82.9</v>
      </c>
      <c r="F11" s="30">
        <v>79.099999999999994</v>
      </c>
      <c r="G11" s="34">
        <f t="shared" si="1"/>
        <v>2.3456790123456805E-2</v>
      </c>
      <c r="H11" s="30">
        <v>59.1</v>
      </c>
      <c r="I11" s="30">
        <v>62.5</v>
      </c>
      <c r="J11" s="27">
        <f t="shared" si="3"/>
        <v>2.796052631578938E-2</v>
      </c>
      <c r="K11" s="30">
        <v>60.7</v>
      </c>
      <c r="L11" s="30">
        <v>43.7</v>
      </c>
      <c r="M11" s="34">
        <f t="shared" si="4"/>
        <v>0.16283524904214564</v>
      </c>
      <c r="N11" s="30">
        <v>68.2</v>
      </c>
      <c r="O11" s="30">
        <v>59.1</v>
      </c>
      <c r="P11" s="25">
        <f t="shared" si="5"/>
        <v>7.1484681853888343E-2</v>
      </c>
      <c r="Q11" s="30">
        <v>93.2</v>
      </c>
      <c r="R11" s="30">
        <v>94.1</v>
      </c>
      <c r="S11" s="27">
        <f t="shared" si="6"/>
        <v>4.8051254671650501E-3</v>
      </c>
      <c r="T11" s="30">
        <v>93.8</v>
      </c>
      <c r="U11" s="30">
        <v>93.7</v>
      </c>
      <c r="V11" s="34">
        <f t="shared" si="2"/>
        <v>5.333333333332746E-4</v>
      </c>
    </row>
    <row r="12" spans="1:26" ht="13.5" customHeight="1" x14ac:dyDescent="0.2">
      <c r="A12" s="28" t="s">
        <v>18</v>
      </c>
      <c r="B12" s="30">
        <v>64.3</v>
      </c>
      <c r="C12" s="30">
        <v>66.7</v>
      </c>
      <c r="D12" s="37">
        <f t="shared" si="0"/>
        <v>1.8320610687022953E-2</v>
      </c>
      <c r="E12" s="30">
        <v>83.3</v>
      </c>
      <c r="F12" s="30">
        <v>78.599999999999994</v>
      </c>
      <c r="G12" s="34">
        <f t="shared" si="1"/>
        <v>2.9030265596047045E-2</v>
      </c>
      <c r="H12" s="30">
        <v>66.3</v>
      </c>
      <c r="I12" s="30">
        <v>65.099999999999994</v>
      </c>
      <c r="J12" s="27">
        <f t="shared" si="3"/>
        <v>9.1324200913243114E-3</v>
      </c>
      <c r="K12" s="30">
        <v>63.3</v>
      </c>
      <c r="L12" s="30">
        <v>46.6</v>
      </c>
      <c r="M12" s="34">
        <f t="shared" si="4"/>
        <v>0.15195632393084613</v>
      </c>
      <c r="N12" s="30">
        <v>50.8</v>
      </c>
      <c r="O12" s="30">
        <v>53.1</v>
      </c>
      <c r="P12" s="25">
        <f t="shared" si="5"/>
        <v>2.2136669874879833E-2</v>
      </c>
      <c r="Q12" s="30">
        <v>99.4</v>
      </c>
      <c r="R12" s="30">
        <v>99.5</v>
      </c>
      <c r="S12" s="27">
        <f t="shared" si="6"/>
        <v>5.027652086475598E-4</v>
      </c>
      <c r="T12" s="30">
        <v>99.1</v>
      </c>
      <c r="U12" s="30">
        <v>98.6</v>
      </c>
      <c r="V12" s="34">
        <f t="shared" si="2"/>
        <v>2.5290844714214167E-3</v>
      </c>
    </row>
    <row r="13" spans="1:26" ht="13.5" customHeight="1" x14ac:dyDescent="0.2">
      <c r="A13" s="28" t="s">
        <v>19</v>
      </c>
      <c r="B13" s="30">
        <v>49.7</v>
      </c>
      <c r="C13" s="30">
        <v>54.2</v>
      </c>
      <c r="D13" s="37">
        <f t="shared" si="0"/>
        <v>4.3310875842155871E-2</v>
      </c>
      <c r="E13" s="30">
        <v>82.7</v>
      </c>
      <c r="F13" s="31">
        <v>74</v>
      </c>
      <c r="G13" s="34">
        <f t="shared" si="1"/>
        <v>5.5520102105935054E-2</v>
      </c>
      <c r="H13" s="31">
        <v>55</v>
      </c>
      <c r="I13" s="30">
        <v>52.7</v>
      </c>
      <c r="J13" s="27">
        <f t="shared" si="3"/>
        <v>2.1355617455895981E-2</v>
      </c>
      <c r="K13" s="31">
        <v>74</v>
      </c>
      <c r="L13" s="30">
        <v>43.2</v>
      </c>
      <c r="M13" s="34">
        <f t="shared" si="4"/>
        <v>0.2627986348122866</v>
      </c>
      <c r="N13" s="30">
        <v>35.4</v>
      </c>
      <c r="O13" s="30">
        <v>35.799999999999997</v>
      </c>
      <c r="P13" s="25">
        <f t="shared" si="5"/>
        <v>5.6179775280897903E-3</v>
      </c>
      <c r="Q13" s="30">
        <v>79.599999999999994</v>
      </c>
      <c r="R13" s="30">
        <v>83.1</v>
      </c>
      <c r="S13" s="27">
        <f t="shared" si="6"/>
        <v>2.1511985248924392E-2</v>
      </c>
      <c r="T13" s="30">
        <v>93.2</v>
      </c>
      <c r="U13" s="31">
        <v>93</v>
      </c>
      <c r="V13" s="34">
        <f t="shared" si="2"/>
        <v>1.0741138560688146E-3</v>
      </c>
    </row>
    <row r="14" spans="1:26" ht="13.5" customHeight="1" x14ac:dyDescent="0.2">
      <c r="A14" s="28" t="s">
        <v>20</v>
      </c>
      <c r="B14" s="30">
        <v>84.4</v>
      </c>
      <c r="C14" s="30">
        <v>83.9</v>
      </c>
      <c r="D14" s="37">
        <f t="shared" si="0"/>
        <v>2.9708853238266109E-3</v>
      </c>
      <c r="E14" s="30">
        <v>84.1</v>
      </c>
      <c r="F14" s="30">
        <v>80.5</v>
      </c>
      <c r="G14" s="34">
        <f t="shared" si="1"/>
        <v>2.1871202916160293E-2</v>
      </c>
      <c r="H14" s="30">
        <v>70.400000000000006</v>
      </c>
      <c r="I14" s="30">
        <v>68.400000000000006</v>
      </c>
      <c r="J14" s="27">
        <f t="shared" si="3"/>
        <v>1.4409221902017322E-2</v>
      </c>
      <c r="K14" s="30">
        <v>65.8</v>
      </c>
      <c r="L14" s="30">
        <v>46.5</v>
      </c>
      <c r="M14" s="34">
        <f t="shared" si="4"/>
        <v>0.17186108637577924</v>
      </c>
      <c r="N14" s="30">
        <v>48.4</v>
      </c>
      <c r="O14" s="30">
        <v>47.2</v>
      </c>
      <c r="P14" s="25">
        <f t="shared" si="5"/>
        <v>1.2552301255230214E-2</v>
      </c>
      <c r="Q14" s="30">
        <v>97.6</v>
      </c>
      <c r="R14" s="30">
        <v>97.8</v>
      </c>
      <c r="S14" s="27">
        <f t="shared" si="6"/>
        <v>1.0235414534287557E-3</v>
      </c>
      <c r="T14" s="31">
        <v>97</v>
      </c>
      <c r="U14" s="30">
        <v>97.5</v>
      </c>
      <c r="V14" s="34">
        <f t="shared" si="2"/>
        <v>2.5706940874036244E-3</v>
      </c>
    </row>
    <row r="15" spans="1:26" ht="13.5" customHeight="1" x14ac:dyDescent="0.2">
      <c r="A15" s="28" t="s">
        <v>21</v>
      </c>
      <c r="B15" s="30">
        <v>74.2</v>
      </c>
      <c r="C15" s="30">
        <v>78.400000000000006</v>
      </c>
      <c r="D15" s="37">
        <f t="shared" si="0"/>
        <v>2.7522935779816571E-2</v>
      </c>
      <c r="E15" s="30">
        <v>84.4</v>
      </c>
      <c r="F15" s="30">
        <v>79.3</v>
      </c>
      <c r="G15" s="34">
        <f t="shared" si="1"/>
        <v>3.11545510079414E-2</v>
      </c>
      <c r="H15" s="30">
        <v>65.900000000000006</v>
      </c>
      <c r="I15" s="31">
        <v>65</v>
      </c>
      <c r="J15" s="27">
        <f t="shared" si="3"/>
        <v>6.8754774637127536E-3</v>
      </c>
      <c r="K15" s="30">
        <v>70.400000000000006</v>
      </c>
      <c r="L15" s="30">
        <v>54.2</v>
      </c>
      <c r="M15" s="34">
        <f t="shared" si="4"/>
        <v>0.130016051364366</v>
      </c>
      <c r="N15" s="30">
        <v>19.8</v>
      </c>
      <c r="O15" s="30">
        <v>24.7</v>
      </c>
      <c r="P15" s="25">
        <f t="shared" si="5"/>
        <v>0.11011235955056176</v>
      </c>
      <c r="Q15" s="30">
        <v>88.7</v>
      </c>
      <c r="R15" s="31">
        <v>91</v>
      </c>
      <c r="S15" s="27">
        <f t="shared" si="6"/>
        <v>1.2799109627156247E-2</v>
      </c>
      <c r="T15" s="30">
        <v>89.1</v>
      </c>
      <c r="U15" s="30">
        <v>90.3</v>
      </c>
      <c r="V15" s="34">
        <f t="shared" si="2"/>
        <v>6.6889632107022257E-3</v>
      </c>
    </row>
    <row r="16" spans="1:26" ht="13.5" customHeight="1" x14ac:dyDescent="0.2">
      <c r="A16" s="28" t="s">
        <v>22</v>
      </c>
      <c r="B16" s="30">
        <v>70.7</v>
      </c>
      <c r="C16" s="30">
        <v>76.599999999999994</v>
      </c>
      <c r="D16" s="37">
        <f t="shared" si="0"/>
        <v>4.0054310930074721E-2</v>
      </c>
      <c r="E16" s="30">
        <v>86.3</v>
      </c>
      <c r="F16" s="30">
        <v>80.7</v>
      </c>
      <c r="G16" s="34">
        <f t="shared" si="1"/>
        <v>3.3532934131736525E-2</v>
      </c>
      <c r="H16" s="31">
        <v>68</v>
      </c>
      <c r="I16" s="31">
        <v>68</v>
      </c>
      <c r="J16" s="27">
        <f t="shared" si="3"/>
        <v>0</v>
      </c>
      <c r="K16" s="30">
        <v>75.900000000000006</v>
      </c>
      <c r="L16" s="30">
        <v>61.6</v>
      </c>
      <c r="M16" s="34">
        <f t="shared" si="4"/>
        <v>0.10400000000000009</v>
      </c>
      <c r="N16" s="30">
        <v>36.1</v>
      </c>
      <c r="O16" s="31">
        <v>46</v>
      </c>
      <c r="P16" s="25">
        <f t="shared" si="5"/>
        <v>0.12058465286236286</v>
      </c>
      <c r="Q16" s="30">
        <v>99.6</v>
      </c>
      <c r="R16" s="30">
        <v>99.5</v>
      </c>
      <c r="S16" s="27">
        <f t="shared" si="6"/>
        <v>5.0226017076848706E-4</v>
      </c>
      <c r="T16" s="30">
        <v>94.5</v>
      </c>
      <c r="U16" s="30">
        <v>94.9</v>
      </c>
      <c r="V16" s="34">
        <f t="shared" si="2"/>
        <v>2.1119324181626542E-3</v>
      </c>
    </row>
    <row r="17" spans="1:22" ht="13.5" customHeight="1" x14ac:dyDescent="0.2">
      <c r="A17" s="28" t="s">
        <v>23</v>
      </c>
      <c r="B17" s="30">
        <v>65.5</v>
      </c>
      <c r="C17" s="30">
        <v>69.7</v>
      </c>
      <c r="D17" s="37">
        <f t="shared" si="0"/>
        <v>3.1065088757396331E-2</v>
      </c>
      <c r="E17" s="30">
        <v>85.9</v>
      </c>
      <c r="F17" s="30">
        <v>79.7</v>
      </c>
      <c r="G17" s="34">
        <f t="shared" si="1"/>
        <v>3.7439613526569993E-2</v>
      </c>
      <c r="H17" s="30">
        <v>64.5</v>
      </c>
      <c r="I17" s="30">
        <v>63.4</v>
      </c>
      <c r="J17" s="27">
        <f t="shared" si="3"/>
        <v>8.6004691164971447E-3</v>
      </c>
      <c r="K17" s="30">
        <v>69.7</v>
      </c>
      <c r="L17" s="30">
        <v>54.2</v>
      </c>
      <c r="M17" s="34">
        <f t="shared" si="4"/>
        <v>0.12510088781275219</v>
      </c>
      <c r="N17" s="31">
        <v>32</v>
      </c>
      <c r="O17" s="30">
        <v>38.700000000000003</v>
      </c>
      <c r="P17" s="25">
        <f t="shared" si="5"/>
        <v>9.4766619519094819E-2</v>
      </c>
      <c r="Q17" s="30">
        <v>96.7</v>
      </c>
      <c r="R17" s="30">
        <v>96.5</v>
      </c>
      <c r="S17" s="27">
        <f t="shared" si="6"/>
        <v>1.0351966873707319E-3</v>
      </c>
      <c r="T17" s="30">
        <v>94.5</v>
      </c>
      <c r="U17" s="30">
        <v>94.3</v>
      </c>
      <c r="V17" s="34">
        <f t="shared" si="2"/>
        <v>1.0593220338981357E-3</v>
      </c>
    </row>
    <row r="18" spans="1:22" ht="13.5" customHeight="1" x14ac:dyDescent="0.2">
      <c r="A18" s="28" t="s">
        <v>24</v>
      </c>
      <c r="B18" s="30">
        <v>58.2</v>
      </c>
      <c r="C18" s="30">
        <v>63.1</v>
      </c>
      <c r="D18" s="37">
        <f t="shared" si="0"/>
        <v>4.0395713107996722E-2</v>
      </c>
      <c r="E18" s="30">
        <v>81.5</v>
      </c>
      <c r="F18" s="30">
        <v>74.900000000000006</v>
      </c>
      <c r="G18" s="34">
        <f t="shared" si="1"/>
        <v>4.2199488491048598E-2</v>
      </c>
      <c r="H18" s="30">
        <v>58.5</v>
      </c>
      <c r="I18" s="30">
        <v>56.5</v>
      </c>
      <c r="J18" s="27">
        <f t="shared" si="3"/>
        <v>1.7391304347825987E-2</v>
      </c>
      <c r="K18" s="30">
        <v>72.5</v>
      </c>
      <c r="L18" s="30">
        <v>57.2</v>
      </c>
      <c r="M18" s="34">
        <f t="shared" si="4"/>
        <v>0.1179645335389361</v>
      </c>
      <c r="N18" s="30">
        <v>21.1</v>
      </c>
      <c r="O18" s="31">
        <v>28</v>
      </c>
      <c r="P18" s="25">
        <f t="shared" si="5"/>
        <v>0.14052953156822812</v>
      </c>
      <c r="Q18" s="30">
        <v>95.7</v>
      </c>
      <c r="R18" s="30">
        <v>95.9</v>
      </c>
      <c r="S18" s="27">
        <f t="shared" si="6"/>
        <v>1.0438413361170129E-3</v>
      </c>
      <c r="T18" s="30">
        <v>97.5</v>
      </c>
      <c r="U18" s="30">
        <v>96.9</v>
      </c>
      <c r="V18" s="34">
        <f t="shared" si="2"/>
        <v>3.0864197530864335E-3</v>
      </c>
    </row>
    <row r="19" spans="1:22" ht="13.5" customHeight="1" x14ac:dyDescent="0.2">
      <c r="A19" s="28" t="s">
        <v>25</v>
      </c>
      <c r="B19" s="30">
        <v>70.5</v>
      </c>
      <c r="C19" s="30">
        <v>76.3</v>
      </c>
      <c r="D19" s="37">
        <f t="shared" si="0"/>
        <v>3.9509536784741228E-2</v>
      </c>
      <c r="E19" s="30">
        <v>85.6</v>
      </c>
      <c r="F19" s="30">
        <v>81.2</v>
      </c>
      <c r="G19" s="34">
        <f t="shared" si="1"/>
        <v>2.6378896882493841E-2</v>
      </c>
      <c r="H19" s="30">
        <v>66.900000000000006</v>
      </c>
      <c r="I19" s="30">
        <v>66.8</v>
      </c>
      <c r="J19" s="27">
        <f t="shared" si="3"/>
        <v>7.4794315632020769E-4</v>
      </c>
      <c r="K19" s="30">
        <v>79.900000000000006</v>
      </c>
      <c r="L19" s="30">
        <v>65.599999999999994</v>
      </c>
      <c r="M19" s="34">
        <f t="shared" si="4"/>
        <v>9.8281786941580851E-2</v>
      </c>
      <c r="N19" s="30">
        <v>24.5</v>
      </c>
      <c r="O19" s="30">
        <v>30.4</v>
      </c>
      <c r="P19" s="25">
        <f t="shared" si="5"/>
        <v>0.10746812386156646</v>
      </c>
      <c r="Q19" s="30">
        <v>97.1</v>
      </c>
      <c r="R19" s="30">
        <v>97.8</v>
      </c>
      <c r="S19" s="27">
        <f t="shared" si="6"/>
        <v>3.5915854284247484E-3</v>
      </c>
      <c r="T19" s="30">
        <v>96.8</v>
      </c>
      <c r="U19" s="30">
        <v>97.2</v>
      </c>
      <c r="V19" s="34">
        <f t="shared" si="2"/>
        <v>2.0618556701030855E-3</v>
      </c>
    </row>
    <row r="20" spans="1:22" ht="13.5" customHeight="1" x14ac:dyDescent="0.2">
      <c r="A20" s="28" t="s">
        <v>26</v>
      </c>
      <c r="B20" s="30">
        <v>76.400000000000006</v>
      </c>
      <c r="C20" s="30">
        <v>79.3</v>
      </c>
      <c r="D20" s="37">
        <f t="shared" si="0"/>
        <v>1.8625561978163008E-2</v>
      </c>
      <c r="E20" s="30">
        <v>84.8</v>
      </c>
      <c r="F20" s="30">
        <v>80.900000000000006</v>
      </c>
      <c r="G20" s="34">
        <f t="shared" si="1"/>
        <v>2.3536511768255997E-2</v>
      </c>
      <c r="H20" s="30">
        <v>62.4</v>
      </c>
      <c r="I20" s="31">
        <v>62</v>
      </c>
      <c r="J20" s="27">
        <f t="shared" si="3"/>
        <v>3.215434083601254E-3</v>
      </c>
      <c r="K20" s="30">
        <v>81.400000000000006</v>
      </c>
      <c r="L20" s="30">
        <v>53.9</v>
      </c>
      <c r="M20" s="34">
        <f t="shared" si="4"/>
        <v>0.20325203252032509</v>
      </c>
      <c r="N20" s="31">
        <v>33</v>
      </c>
      <c r="O20" s="30">
        <v>38.6</v>
      </c>
      <c r="P20" s="25">
        <f t="shared" si="5"/>
        <v>7.8212290502793214E-2</v>
      </c>
      <c r="Q20" s="30">
        <v>98.4</v>
      </c>
      <c r="R20" s="30">
        <v>98.2</v>
      </c>
      <c r="S20" s="27">
        <f t="shared" si="6"/>
        <v>1.0172939979653517E-3</v>
      </c>
      <c r="T20" s="30">
        <v>94.6</v>
      </c>
      <c r="U20" s="30">
        <v>94.8</v>
      </c>
      <c r="V20" s="34">
        <f t="shared" si="2"/>
        <v>1.0559662090812161E-3</v>
      </c>
    </row>
    <row r="21" spans="1:22" ht="13.5" customHeight="1" x14ac:dyDescent="0.2">
      <c r="A21" s="28" t="s">
        <v>27</v>
      </c>
      <c r="B21" s="30">
        <v>42.9</v>
      </c>
      <c r="C21" s="31">
        <v>52</v>
      </c>
      <c r="D21" s="37">
        <f t="shared" si="0"/>
        <v>9.589041095890416E-2</v>
      </c>
      <c r="E21" s="30">
        <v>79.7</v>
      </c>
      <c r="F21" s="30">
        <v>70.099999999999994</v>
      </c>
      <c r="G21" s="34">
        <f t="shared" si="1"/>
        <v>6.4085447263017237E-2</v>
      </c>
      <c r="H21" s="30">
        <v>53.7</v>
      </c>
      <c r="I21" s="31">
        <v>51</v>
      </c>
      <c r="J21" s="27">
        <f t="shared" si="3"/>
        <v>2.5787965616045794E-2</v>
      </c>
      <c r="K21" s="30">
        <v>76.400000000000006</v>
      </c>
      <c r="L21" s="30">
        <v>43.5</v>
      </c>
      <c r="M21" s="34">
        <f t="shared" si="4"/>
        <v>0.27439532944120093</v>
      </c>
      <c r="N21" s="30">
        <v>28.7</v>
      </c>
      <c r="O21" s="31">
        <v>34</v>
      </c>
      <c r="P21" s="25">
        <f t="shared" si="5"/>
        <v>8.4529505582137232E-2</v>
      </c>
      <c r="Q21" s="30">
        <v>89.1</v>
      </c>
      <c r="R21" s="30">
        <v>88.7</v>
      </c>
      <c r="S21" s="27">
        <f t="shared" si="6"/>
        <v>2.2497187851517886E-3</v>
      </c>
      <c r="T21" s="30">
        <v>83.9</v>
      </c>
      <c r="U21" s="30">
        <v>81.3</v>
      </c>
      <c r="V21" s="34">
        <f t="shared" si="2"/>
        <v>1.57384987893463E-2</v>
      </c>
    </row>
    <row r="22" spans="1:22" ht="13.5" customHeight="1" x14ac:dyDescent="0.2">
      <c r="A22" s="28" t="s">
        <v>28</v>
      </c>
      <c r="B22" s="30">
        <v>41.1</v>
      </c>
      <c r="C22" s="30">
        <v>48.9</v>
      </c>
      <c r="D22" s="37">
        <f t="shared" si="0"/>
        <v>8.666666666666667E-2</v>
      </c>
      <c r="E22" s="30">
        <v>80.7</v>
      </c>
      <c r="F22" s="30">
        <v>70.900000000000006</v>
      </c>
      <c r="G22" s="34">
        <f t="shared" si="1"/>
        <v>6.4643799472295482E-2</v>
      </c>
      <c r="H22" s="30">
        <v>59.1</v>
      </c>
      <c r="I22" s="30">
        <v>56.3</v>
      </c>
      <c r="J22" s="27">
        <f t="shared" si="3"/>
        <v>2.4263431542461023E-2</v>
      </c>
      <c r="K22" s="30">
        <v>81.5</v>
      </c>
      <c r="L22" s="31">
        <v>45</v>
      </c>
      <c r="M22" s="34">
        <f t="shared" si="4"/>
        <v>0.28853754940711474</v>
      </c>
      <c r="N22" s="30">
        <v>27.6</v>
      </c>
      <c r="O22" s="30">
        <v>33.6</v>
      </c>
      <c r="P22" s="25">
        <f t="shared" si="5"/>
        <v>9.8039215686274495E-2</v>
      </c>
      <c r="Q22" s="30">
        <v>96.6</v>
      </c>
      <c r="R22" s="30">
        <v>97.4</v>
      </c>
      <c r="S22" s="27">
        <f t="shared" si="6"/>
        <v>4.1237113402062819E-3</v>
      </c>
      <c r="T22" s="31">
        <v>95</v>
      </c>
      <c r="U22" s="30">
        <v>96.6</v>
      </c>
      <c r="V22" s="34">
        <f t="shared" si="2"/>
        <v>8.3507306889352151E-3</v>
      </c>
    </row>
    <row r="23" spans="1:22" ht="13.5" customHeight="1" x14ac:dyDescent="0.2">
      <c r="A23" s="28" t="s">
        <v>29</v>
      </c>
      <c r="B23" s="30">
        <v>66.400000000000006</v>
      </c>
      <c r="C23" s="30">
        <v>70.8</v>
      </c>
      <c r="D23" s="37">
        <f t="shared" si="0"/>
        <v>3.2069970845480911E-2</v>
      </c>
      <c r="E23" s="30">
        <v>84.6</v>
      </c>
      <c r="F23" s="30">
        <v>80.099999999999994</v>
      </c>
      <c r="G23" s="34">
        <f t="shared" si="1"/>
        <v>2.732240437158473E-2</v>
      </c>
      <c r="H23" s="30">
        <v>59.8</v>
      </c>
      <c r="I23" s="30">
        <v>61.4</v>
      </c>
      <c r="J23" s="27">
        <f t="shared" si="3"/>
        <v>1.3201320132013139E-2</v>
      </c>
      <c r="K23" s="30">
        <v>65.099999999999994</v>
      </c>
      <c r="L23" s="30">
        <v>45.6</v>
      </c>
      <c r="M23" s="34">
        <f t="shared" si="4"/>
        <v>0.17615176151761514</v>
      </c>
      <c r="N23" s="31">
        <v>48</v>
      </c>
      <c r="O23" s="30">
        <v>51.5</v>
      </c>
      <c r="P23" s="25">
        <f t="shared" si="5"/>
        <v>3.5175879396984966E-2</v>
      </c>
      <c r="Q23" s="30">
        <v>98.9</v>
      </c>
      <c r="R23" s="30">
        <v>99.4</v>
      </c>
      <c r="S23" s="27">
        <f t="shared" si="6"/>
        <v>2.5214321734745582E-3</v>
      </c>
      <c r="T23" s="30">
        <v>99.2</v>
      </c>
      <c r="U23" s="30">
        <v>99.3</v>
      </c>
      <c r="V23" s="34">
        <f t="shared" si="2"/>
        <v>5.0377833753145751E-4</v>
      </c>
    </row>
    <row r="24" spans="1:22" ht="13.5" customHeight="1" x14ac:dyDescent="0.2">
      <c r="A24" s="28" t="s">
        <v>30</v>
      </c>
      <c r="B24" s="30">
        <v>57.5</v>
      </c>
      <c r="C24" s="30">
        <v>64.099999999999994</v>
      </c>
      <c r="D24" s="37">
        <f t="shared" si="0"/>
        <v>5.4276315789473673E-2</v>
      </c>
      <c r="E24" s="30">
        <v>79.599999999999994</v>
      </c>
      <c r="F24" s="30">
        <v>72.7</v>
      </c>
      <c r="G24" s="34">
        <f t="shared" si="1"/>
        <v>4.5305318450426624E-2</v>
      </c>
      <c r="H24" s="30">
        <v>61.8</v>
      </c>
      <c r="I24" s="30">
        <v>60.4</v>
      </c>
      <c r="J24" s="27">
        <f t="shared" si="3"/>
        <v>1.1456628477905184E-2</v>
      </c>
      <c r="K24" s="30">
        <v>75.7</v>
      </c>
      <c r="L24" s="30">
        <v>59.4</v>
      </c>
      <c r="M24" s="34">
        <f t="shared" si="4"/>
        <v>0.12065136935603271</v>
      </c>
      <c r="N24" s="30">
        <v>32.700000000000003</v>
      </c>
      <c r="O24" s="30">
        <v>37.700000000000003</v>
      </c>
      <c r="P24" s="25">
        <f t="shared" si="5"/>
        <v>7.1022727272727293E-2</v>
      </c>
      <c r="Q24" s="30">
        <v>94.5</v>
      </c>
      <c r="R24" s="30">
        <v>94.2</v>
      </c>
      <c r="S24" s="27">
        <f t="shared" si="6"/>
        <v>1.5898251192369983E-3</v>
      </c>
      <c r="T24" s="30">
        <v>96.5</v>
      </c>
      <c r="U24" s="30">
        <v>96.6</v>
      </c>
      <c r="V24" s="34">
        <f t="shared" si="2"/>
        <v>5.1786639047124439E-4</v>
      </c>
    </row>
    <row r="25" spans="1:22" ht="13.5" customHeight="1" x14ac:dyDescent="0.2">
      <c r="A25" s="28" t="s">
        <v>31</v>
      </c>
      <c r="B25" s="30">
        <v>72.400000000000006</v>
      </c>
      <c r="C25" s="30">
        <v>77.3</v>
      </c>
      <c r="D25" s="37">
        <f t="shared" si="0"/>
        <v>3.2732130928523562E-2</v>
      </c>
      <c r="E25" s="30">
        <v>84.6</v>
      </c>
      <c r="F25" s="30">
        <v>80.400000000000006</v>
      </c>
      <c r="G25" s="34">
        <f t="shared" si="1"/>
        <v>2.5454545454545396E-2</v>
      </c>
      <c r="H25" s="30">
        <v>73.400000000000006</v>
      </c>
      <c r="I25" s="30">
        <v>71.900000000000006</v>
      </c>
      <c r="J25" s="27">
        <f t="shared" si="3"/>
        <v>1.0323468685478288E-2</v>
      </c>
      <c r="K25" s="31">
        <v>70</v>
      </c>
      <c r="L25" s="30">
        <v>56.3</v>
      </c>
      <c r="M25" s="34">
        <f t="shared" si="4"/>
        <v>0.10847189231987331</v>
      </c>
      <c r="N25" s="30">
        <v>42.7</v>
      </c>
      <c r="O25" s="30">
        <v>45.1</v>
      </c>
      <c r="P25" s="25">
        <f t="shared" si="5"/>
        <v>2.7334851936218763E-2</v>
      </c>
      <c r="Q25" s="30">
        <v>99.4</v>
      </c>
      <c r="R25" s="30">
        <v>99.6</v>
      </c>
      <c r="S25" s="27">
        <f t="shared" si="6"/>
        <v>1.0050251256280562E-3</v>
      </c>
      <c r="T25" s="30">
        <v>97.8</v>
      </c>
      <c r="U25" s="30">
        <v>99.1</v>
      </c>
      <c r="V25" s="34">
        <f t="shared" si="2"/>
        <v>6.6023362112747064E-3</v>
      </c>
    </row>
    <row r="26" spans="1:22" ht="13.5" customHeight="1" x14ac:dyDescent="0.2">
      <c r="A26" s="28" t="s">
        <v>32</v>
      </c>
      <c r="B26" s="30">
        <v>73.099999999999994</v>
      </c>
      <c r="C26" s="30">
        <v>78.2</v>
      </c>
      <c r="D26" s="37">
        <f t="shared" si="0"/>
        <v>3.3707865168539519E-2</v>
      </c>
      <c r="E26" s="30">
        <v>83.4</v>
      </c>
      <c r="F26" s="30">
        <v>80.3</v>
      </c>
      <c r="G26" s="34">
        <f t="shared" si="1"/>
        <v>1.893708002443506E-2</v>
      </c>
      <c r="H26" s="30">
        <v>57.2</v>
      </c>
      <c r="I26" s="30">
        <v>61.1</v>
      </c>
      <c r="J26" s="27">
        <f t="shared" si="3"/>
        <v>3.2967032967032961E-2</v>
      </c>
      <c r="K26" s="30">
        <v>72.2</v>
      </c>
      <c r="L26" s="30">
        <v>58.4</v>
      </c>
      <c r="M26" s="34">
        <f t="shared" si="4"/>
        <v>0.10566615620214415</v>
      </c>
      <c r="N26" s="31">
        <v>37</v>
      </c>
      <c r="O26" s="31">
        <v>41</v>
      </c>
      <c r="P26" s="25">
        <f t="shared" si="5"/>
        <v>5.1282051282051322E-2</v>
      </c>
      <c r="Q26" s="30">
        <v>99.2</v>
      </c>
      <c r="R26" s="30">
        <v>99.2</v>
      </c>
      <c r="S26" s="27">
        <f t="shared" si="6"/>
        <v>0</v>
      </c>
      <c r="T26" s="30">
        <v>99.6</v>
      </c>
      <c r="U26" s="30">
        <v>99.5</v>
      </c>
      <c r="V26" s="34">
        <f t="shared" si="2"/>
        <v>5.0226017076848706E-4</v>
      </c>
    </row>
    <row r="27" spans="1:22" ht="13.5" customHeight="1" x14ac:dyDescent="0.2">
      <c r="A27" s="28" t="s">
        <v>33</v>
      </c>
      <c r="B27" s="30">
        <v>70.3</v>
      </c>
      <c r="C27" s="30">
        <v>73.2</v>
      </c>
      <c r="D27" s="37">
        <f t="shared" si="0"/>
        <v>2.0209059233449511E-2</v>
      </c>
      <c r="E27" s="30">
        <v>84.1</v>
      </c>
      <c r="F27" s="30">
        <v>79.400000000000006</v>
      </c>
      <c r="G27" s="34">
        <f t="shared" si="1"/>
        <v>2.8746177370030601E-2</v>
      </c>
      <c r="H27" s="31">
        <v>57</v>
      </c>
      <c r="I27" s="30">
        <v>56.8</v>
      </c>
      <c r="J27" s="27">
        <f t="shared" si="3"/>
        <v>1.7574692442883233E-3</v>
      </c>
      <c r="K27" s="30">
        <v>65.3</v>
      </c>
      <c r="L27" s="30">
        <v>53.3</v>
      </c>
      <c r="M27" s="34">
        <f t="shared" si="4"/>
        <v>0.10118043844856661</v>
      </c>
      <c r="N27" s="30">
        <v>51.5</v>
      </c>
      <c r="O27" s="30">
        <v>54.7</v>
      </c>
      <c r="P27" s="25">
        <f t="shared" si="5"/>
        <v>3.0131826741996215E-2</v>
      </c>
      <c r="Q27" s="30">
        <v>99.7</v>
      </c>
      <c r="R27" s="30">
        <v>99.4</v>
      </c>
      <c r="S27" s="27">
        <f t="shared" si="6"/>
        <v>1.5067805123052391E-3</v>
      </c>
      <c r="T27" s="30">
        <v>99.1</v>
      </c>
      <c r="U27" s="30">
        <v>99.2</v>
      </c>
      <c r="V27" s="34">
        <f t="shared" si="2"/>
        <v>5.0428643469502266E-4</v>
      </c>
    </row>
    <row r="28" spans="1:22" ht="13.5" customHeight="1" x14ac:dyDescent="0.2">
      <c r="A28" s="28" t="s">
        <v>34</v>
      </c>
      <c r="B28" s="30">
        <v>56.8</v>
      </c>
      <c r="C28" s="30">
        <v>61.8</v>
      </c>
      <c r="D28" s="37">
        <f t="shared" si="0"/>
        <v>4.2158516020236125E-2</v>
      </c>
      <c r="E28" s="30">
        <v>81.7</v>
      </c>
      <c r="F28" s="30">
        <v>73.7</v>
      </c>
      <c r="G28" s="34">
        <f t="shared" si="1"/>
        <v>5.1480051480051525E-2</v>
      </c>
      <c r="H28" s="30">
        <v>64.3</v>
      </c>
      <c r="I28" s="30">
        <v>60.5</v>
      </c>
      <c r="J28" s="27">
        <f t="shared" si="3"/>
        <v>3.0448717948717841E-2</v>
      </c>
      <c r="K28" s="30">
        <v>74.5</v>
      </c>
      <c r="L28" s="30">
        <v>51.9</v>
      </c>
      <c r="M28" s="34">
        <f t="shared" si="4"/>
        <v>0.17879746835443022</v>
      </c>
      <c r="N28" s="30">
        <v>23.4</v>
      </c>
      <c r="O28" s="30">
        <v>26.2</v>
      </c>
      <c r="P28" s="25">
        <f t="shared" si="5"/>
        <v>5.6451612903225756E-2</v>
      </c>
      <c r="Q28" s="30">
        <v>91.3</v>
      </c>
      <c r="R28" s="30">
        <v>91.8</v>
      </c>
      <c r="S28" s="27">
        <f t="shared" si="6"/>
        <v>2.7307482250136239E-3</v>
      </c>
      <c r="T28" s="30">
        <v>96.4</v>
      </c>
      <c r="U28" s="30">
        <v>95.5</v>
      </c>
      <c r="V28" s="34">
        <f t="shared" si="2"/>
        <v>4.6899426784783316E-3</v>
      </c>
    </row>
    <row r="29" spans="1:22" ht="13.5" customHeight="1" x14ac:dyDescent="0.2">
      <c r="A29" s="28" t="s">
        <v>35</v>
      </c>
      <c r="B29" s="30">
        <v>44.7</v>
      </c>
      <c r="C29" s="30">
        <v>54.5</v>
      </c>
      <c r="D29" s="37">
        <f t="shared" si="0"/>
        <v>9.8790322580645129E-2</v>
      </c>
      <c r="E29" s="30">
        <v>84.5</v>
      </c>
      <c r="F29" s="30">
        <v>78.3</v>
      </c>
      <c r="G29" s="34">
        <f t="shared" si="1"/>
        <v>3.8083538083538038E-2</v>
      </c>
      <c r="H29" s="30">
        <v>57.5</v>
      </c>
      <c r="I29" s="30">
        <v>59.8</v>
      </c>
      <c r="J29" s="27">
        <f t="shared" si="3"/>
        <v>1.9607843137254832E-2</v>
      </c>
      <c r="K29" s="30">
        <v>84.5</v>
      </c>
      <c r="L29" s="30">
        <v>62.6</v>
      </c>
      <c r="M29" s="34">
        <f t="shared" si="4"/>
        <v>0.14887831407205976</v>
      </c>
      <c r="N29" s="30">
        <v>29.7</v>
      </c>
      <c r="O29" s="31">
        <v>35</v>
      </c>
      <c r="P29" s="25">
        <f t="shared" si="5"/>
        <v>8.1916537867078865E-2</v>
      </c>
      <c r="Q29" s="31">
        <v>96</v>
      </c>
      <c r="R29" s="30">
        <v>96.9</v>
      </c>
      <c r="S29" s="27">
        <f t="shared" si="6"/>
        <v>4.6656298600311619E-3</v>
      </c>
      <c r="T29" s="30">
        <v>85.2</v>
      </c>
      <c r="U29" s="30">
        <v>86.2</v>
      </c>
      <c r="V29" s="34">
        <f t="shared" si="2"/>
        <v>5.834305717619559E-3</v>
      </c>
    </row>
    <row r="30" spans="1:22" ht="13.5" customHeight="1" x14ac:dyDescent="0.2">
      <c r="A30" s="28" t="s">
        <v>36</v>
      </c>
      <c r="B30" s="30">
        <v>65.7</v>
      </c>
      <c r="C30" s="30">
        <v>75.8</v>
      </c>
      <c r="D30" s="37">
        <f t="shared" si="0"/>
        <v>7.1378091872791427E-2</v>
      </c>
      <c r="E30" s="30">
        <v>79.2</v>
      </c>
      <c r="F30" s="30">
        <v>71.7</v>
      </c>
      <c r="G30" s="34">
        <f t="shared" si="1"/>
        <v>4.9701789264413598E-2</v>
      </c>
      <c r="H30" s="30">
        <v>59.6</v>
      </c>
      <c r="I30" s="30">
        <v>59.2</v>
      </c>
      <c r="J30" s="27">
        <f t="shared" si="3"/>
        <v>3.3670033670032407E-3</v>
      </c>
      <c r="K30" s="30">
        <v>73.400000000000006</v>
      </c>
      <c r="L30" s="30">
        <v>36.200000000000003</v>
      </c>
      <c r="M30" s="34">
        <f t="shared" si="4"/>
        <v>0.33941605839416056</v>
      </c>
      <c r="N30" s="30">
        <v>7.4</v>
      </c>
      <c r="O30" s="30">
        <v>16.3</v>
      </c>
      <c r="P30" s="25">
        <f t="shared" si="5"/>
        <v>0.37552742616033763</v>
      </c>
      <c r="Q30" s="30">
        <v>91.6</v>
      </c>
      <c r="R30" s="30">
        <v>94.6</v>
      </c>
      <c r="S30" s="27">
        <f t="shared" si="6"/>
        <v>1.6111707841031109E-2</v>
      </c>
      <c r="T30" s="30">
        <v>93.2</v>
      </c>
      <c r="U30" s="30">
        <v>93.2</v>
      </c>
      <c r="V30" s="34">
        <f t="shared" si="2"/>
        <v>0</v>
      </c>
    </row>
    <row r="31" spans="1:22" ht="13.5" customHeight="1" x14ac:dyDescent="0.2">
      <c r="A31" s="28" t="s">
        <v>37</v>
      </c>
      <c r="B31" s="30">
        <v>61.6</v>
      </c>
      <c r="C31" s="30">
        <v>69.2</v>
      </c>
      <c r="D31" s="37">
        <f t="shared" si="0"/>
        <v>5.8103975535168217E-2</v>
      </c>
      <c r="E31" s="30">
        <v>84.4</v>
      </c>
      <c r="F31" s="30">
        <v>78.5</v>
      </c>
      <c r="G31" s="34">
        <f t="shared" si="1"/>
        <v>3.6218538980969939E-2</v>
      </c>
      <c r="H31" s="30">
        <v>54.6</v>
      </c>
      <c r="I31" s="30">
        <v>56.3</v>
      </c>
      <c r="J31" s="27">
        <f t="shared" si="3"/>
        <v>1.5329125338142457E-2</v>
      </c>
      <c r="K31" s="30">
        <v>72.2</v>
      </c>
      <c r="L31" s="31">
        <v>54</v>
      </c>
      <c r="M31" s="34">
        <f t="shared" si="4"/>
        <v>0.14421553090332817</v>
      </c>
      <c r="N31" s="31">
        <v>37</v>
      </c>
      <c r="O31" s="30">
        <v>45.6</v>
      </c>
      <c r="P31" s="25">
        <f t="shared" si="5"/>
        <v>0.10411622276029053</v>
      </c>
      <c r="Q31" s="30">
        <v>95.6</v>
      </c>
      <c r="R31" s="30">
        <v>96.7</v>
      </c>
      <c r="S31" s="27">
        <f t="shared" si="6"/>
        <v>5.7202288091524611E-3</v>
      </c>
      <c r="T31" s="30">
        <v>95.3</v>
      </c>
      <c r="U31" s="30">
        <v>95.4</v>
      </c>
      <c r="V31" s="34">
        <f t="shared" si="2"/>
        <v>5.2438384897746104E-4</v>
      </c>
    </row>
    <row r="32" spans="1:22" ht="13.5" customHeight="1" x14ac:dyDescent="0.2">
      <c r="A32" s="28" t="s">
        <v>38</v>
      </c>
      <c r="B32" s="30">
        <v>62.8</v>
      </c>
      <c r="C32" s="30">
        <v>70.599999999999994</v>
      </c>
      <c r="D32" s="37">
        <f t="shared" si="0"/>
        <v>5.8470764617691073E-2</v>
      </c>
      <c r="E32" s="30">
        <v>80.8</v>
      </c>
      <c r="F32" s="30">
        <v>73.900000000000006</v>
      </c>
      <c r="G32" s="34">
        <f t="shared" si="1"/>
        <v>4.4602456367162313E-2</v>
      </c>
      <c r="H32" s="30">
        <v>56.6</v>
      </c>
      <c r="I32" s="30">
        <v>55.5</v>
      </c>
      <c r="J32" s="27">
        <f t="shared" si="3"/>
        <v>9.8126672613738641E-3</v>
      </c>
      <c r="K32" s="30">
        <v>75.599999999999994</v>
      </c>
      <c r="L32" s="30">
        <v>53.2</v>
      </c>
      <c r="M32" s="34">
        <f t="shared" si="4"/>
        <v>0.17391304347826075</v>
      </c>
      <c r="N32" s="31">
        <v>33</v>
      </c>
      <c r="O32" s="30">
        <v>39.700000000000003</v>
      </c>
      <c r="P32" s="25">
        <f t="shared" si="5"/>
        <v>9.2159559834938176E-2</v>
      </c>
      <c r="Q32" s="30">
        <v>93.7</v>
      </c>
      <c r="R32" s="30">
        <v>94.2</v>
      </c>
      <c r="S32" s="27">
        <f t="shared" si="6"/>
        <v>2.6609898882383742E-3</v>
      </c>
      <c r="T32" s="30">
        <v>95.6</v>
      </c>
      <c r="U32" s="30">
        <v>95.4</v>
      </c>
      <c r="V32" s="34">
        <f t="shared" si="2"/>
        <v>1.0471204188480243E-3</v>
      </c>
    </row>
    <row r="33" spans="1:22" ht="13.5" customHeight="1" x14ac:dyDescent="0.2">
      <c r="A33" s="28" t="s">
        <v>39</v>
      </c>
      <c r="B33" s="30">
        <v>67.099999999999994</v>
      </c>
      <c r="C33" s="30">
        <v>70.5</v>
      </c>
      <c r="D33" s="37">
        <f t="shared" si="0"/>
        <v>2.4709302325581439E-2</v>
      </c>
      <c r="E33" s="30">
        <v>84.5</v>
      </c>
      <c r="F33" s="30">
        <v>79.099999999999994</v>
      </c>
      <c r="G33" s="34">
        <f t="shared" si="1"/>
        <v>3.3007334963325308E-2</v>
      </c>
      <c r="H33" s="30">
        <v>55.7</v>
      </c>
      <c r="I33" s="30">
        <v>58.8</v>
      </c>
      <c r="J33" s="27">
        <f t="shared" si="3"/>
        <v>2.707423580786017E-2</v>
      </c>
      <c r="K33" s="30">
        <v>69.900000000000006</v>
      </c>
      <c r="L33" s="30">
        <v>45.7</v>
      </c>
      <c r="M33" s="34">
        <f t="shared" si="4"/>
        <v>0.20934256055363321</v>
      </c>
      <c r="N33" s="30">
        <v>60.1</v>
      </c>
      <c r="O33" s="30">
        <v>56.9</v>
      </c>
      <c r="P33" s="25">
        <f t="shared" si="5"/>
        <v>2.7350427350427475E-2</v>
      </c>
      <c r="Q33" s="30">
        <v>93.1</v>
      </c>
      <c r="R33" s="30">
        <v>95.7</v>
      </c>
      <c r="S33" s="27">
        <f t="shared" si="6"/>
        <v>1.3771186440678096E-2</v>
      </c>
      <c r="T33" s="30">
        <v>92.9</v>
      </c>
      <c r="U33" s="30">
        <v>93.9</v>
      </c>
      <c r="V33" s="34">
        <f t="shared" si="2"/>
        <v>5.3533190578158862E-3</v>
      </c>
    </row>
    <row r="34" spans="1:22" ht="13.5" customHeight="1" x14ac:dyDescent="0.2">
      <c r="A34" s="28" t="s">
        <v>40</v>
      </c>
      <c r="B34" s="30">
        <v>73.599999999999994</v>
      </c>
      <c r="C34" s="30">
        <v>78.400000000000006</v>
      </c>
      <c r="D34" s="37">
        <f t="shared" si="0"/>
        <v>3.1578947368421151E-2</v>
      </c>
      <c r="E34" s="30">
        <v>84.3</v>
      </c>
      <c r="F34" s="30">
        <v>80.900000000000006</v>
      </c>
      <c r="G34" s="34">
        <f t="shared" si="1"/>
        <v>2.0581113801452888E-2</v>
      </c>
      <c r="H34" s="31">
        <v>72</v>
      </c>
      <c r="I34" s="30">
        <v>73.7</v>
      </c>
      <c r="J34" s="27">
        <f t="shared" si="3"/>
        <v>1.1667810569663595E-2</v>
      </c>
      <c r="K34" s="30">
        <v>76.3</v>
      </c>
      <c r="L34" s="30">
        <v>61.3</v>
      </c>
      <c r="M34" s="34">
        <f t="shared" si="4"/>
        <v>0.10901162790697683</v>
      </c>
      <c r="N34" s="31">
        <v>58</v>
      </c>
      <c r="O34" s="30">
        <v>55.8</v>
      </c>
      <c r="P34" s="25">
        <f t="shared" si="5"/>
        <v>1.9332161687170446E-2</v>
      </c>
      <c r="Q34" s="30">
        <v>95.5</v>
      </c>
      <c r="R34" s="30">
        <v>96.7</v>
      </c>
      <c r="S34" s="27">
        <f t="shared" si="6"/>
        <v>6.2434963579603986E-3</v>
      </c>
      <c r="T34" s="30">
        <v>96.9</v>
      </c>
      <c r="U34" s="30">
        <v>97.3</v>
      </c>
      <c r="V34" s="34">
        <f t="shared" si="2"/>
        <v>2.059732234809375E-3</v>
      </c>
    </row>
    <row r="35" spans="1:22" ht="16.5" customHeight="1" x14ac:dyDescent="0.2">
      <c r="A35" s="28" t="s">
        <v>41</v>
      </c>
      <c r="B35" s="30">
        <v>72.400000000000006</v>
      </c>
      <c r="C35" s="31">
        <v>74</v>
      </c>
      <c r="D35" s="37">
        <f t="shared" si="0"/>
        <v>1.0928961748633892E-2</v>
      </c>
      <c r="E35" s="30">
        <v>83.1</v>
      </c>
      <c r="F35" s="30">
        <v>79.5</v>
      </c>
      <c r="G35" s="34">
        <f t="shared" si="1"/>
        <v>2.2140221402213944E-2</v>
      </c>
      <c r="H35" s="30">
        <v>60.8</v>
      </c>
      <c r="I35" s="30">
        <v>61.5</v>
      </c>
      <c r="J35" s="27">
        <f t="shared" si="3"/>
        <v>5.7236304170074082E-3</v>
      </c>
      <c r="K35" s="30">
        <v>73.599999999999994</v>
      </c>
      <c r="L35" s="30">
        <v>58.5</v>
      </c>
      <c r="M35" s="34">
        <f t="shared" si="4"/>
        <v>0.11430734292202871</v>
      </c>
      <c r="N35" s="31">
        <v>55</v>
      </c>
      <c r="O35" s="30">
        <v>55.4</v>
      </c>
      <c r="P35" s="25">
        <f t="shared" si="5"/>
        <v>3.6231884057971175E-3</v>
      </c>
      <c r="Q35" s="30">
        <v>90.6</v>
      </c>
      <c r="R35" s="30">
        <v>93.1</v>
      </c>
      <c r="S35" s="27">
        <f t="shared" si="6"/>
        <v>1.3609145345672258E-2</v>
      </c>
      <c r="T35" s="30">
        <v>96.1</v>
      </c>
      <c r="U35" s="30">
        <v>96.5</v>
      </c>
      <c r="V35" s="34">
        <f t="shared" si="2"/>
        <v>2.0768431983385627E-3</v>
      </c>
    </row>
    <row r="36" spans="1:22" ht="15.75" customHeight="1" x14ac:dyDescent="0.2"/>
    <row r="37" spans="1:22" ht="15.75" customHeight="1" x14ac:dyDescent="0.2"/>
    <row r="38" spans="1:22" ht="15.75" customHeight="1" x14ac:dyDescent="0.2"/>
    <row r="39" spans="1:22" ht="15.75" customHeight="1" x14ac:dyDescent="0.2"/>
    <row r="40" spans="1:22" ht="15.75" customHeight="1" x14ac:dyDescent="0.2"/>
    <row r="41" spans="1:22" ht="15.75" customHeight="1" x14ac:dyDescent="0.2"/>
    <row r="42" spans="1:22" ht="15.75" customHeight="1" x14ac:dyDescent="0.2"/>
    <row r="43" spans="1:22" ht="15.75" customHeight="1" x14ac:dyDescent="0.2"/>
    <row r="44" spans="1:22" ht="15.75" customHeight="1" x14ac:dyDescent="0.2"/>
    <row r="45" spans="1:22" ht="15.75" customHeight="1" x14ac:dyDescent="0.2"/>
    <row r="46" spans="1:22" ht="15.75" customHeight="1" x14ac:dyDescent="0.2"/>
    <row r="47" spans="1:22" ht="15.75" customHeight="1" x14ac:dyDescent="0.2"/>
    <row r="48" spans="1:2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spans="2:2" ht="15.75" customHeight="1" x14ac:dyDescent="0.2"/>
    <row r="66" spans="2:2" ht="15.75" customHeight="1" x14ac:dyDescent="0.2"/>
    <row r="67" spans="2:2" ht="15.75" customHeight="1" x14ac:dyDescent="0.2">
      <c r="B67" s="18"/>
    </row>
    <row r="68" spans="2:2" ht="15.75" customHeight="1" x14ac:dyDescent="0.2">
      <c r="B68" s="38"/>
    </row>
    <row r="69" spans="2:2" ht="15.75" customHeight="1" x14ac:dyDescent="0.2">
      <c r="B69" s="20"/>
    </row>
    <row r="70" spans="2:2" ht="15.75" customHeight="1" x14ac:dyDescent="0.2">
      <c r="B70" s="18"/>
    </row>
    <row r="71" spans="2:2" ht="15.75" customHeight="1" x14ac:dyDescent="0.2">
      <c r="B71" s="20"/>
    </row>
    <row r="72" spans="2:2" ht="15.75" customHeight="1" x14ac:dyDescent="0.2">
      <c r="B72" s="20"/>
    </row>
    <row r="73" spans="2:2" ht="15.75" customHeight="1" x14ac:dyDescent="0.2">
      <c r="B73" s="18"/>
    </row>
    <row r="74" spans="2:2" ht="15.75" customHeight="1" x14ac:dyDescent="0.2">
      <c r="B74" s="20"/>
    </row>
    <row r="75" spans="2:2" ht="15.75" customHeight="1" x14ac:dyDescent="0.2">
      <c r="B75" s="20"/>
    </row>
    <row r="76" spans="2:2" ht="15.75" customHeight="1" x14ac:dyDescent="0.2">
      <c r="B76" s="18"/>
    </row>
    <row r="77" spans="2:2" ht="15.75" customHeight="1" x14ac:dyDescent="0.2">
      <c r="B77" s="38"/>
    </row>
    <row r="78" spans="2:2" ht="15.75" customHeight="1" x14ac:dyDescent="0.2">
      <c r="B78" s="38"/>
    </row>
    <row r="79" spans="2:2" ht="15.75" customHeight="1" x14ac:dyDescent="0.2">
      <c r="B79" s="20"/>
    </row>
    <row r="80" spans="2:2" ht="15.75" customHeight="1" x14ac:dyDescent="0.2">
      <c r="B80" s="18"/>
    </row>
    <row r="81" spans="2:2" ht="15.75" customHeight="1" x14ac:dyDescent="0.2">
      <c r="B81" s="38"/>
    </row>
    <row r="82" spans="2:2" ht="15.75" customHeight="1" x14ac:dyDescent="0.2">
      <c r="B82" s="38"/>
    </row>
    <row r="83" spans="2:2" ht="15.75" customHeight="1" x14ac:dyDescent="0.2">
      <c r="B83" s="20"/>
    </row>
    <row r="84" spans="2:2" ht="15.75" customHeight="1" x14ac:dyDescent="0.2">
      <c r="B84" s="18"/>
    </row>
    <row r="85" spans="2:2" ht="15.75" customHeight="1" x14ac:dyDescent="0.2">
      <c r="B85" s="38"/>
    </row>
    <row r="86" spans="2:2" ht="15.75" customHeight="1" x14ac:dyDescent="0.2">
      <c r="B86" s="20"/>
    </row>
    <row r="87" spans="2:2" ht="15.75" customHeight="1" x14ac:dyDescent="0.2">
      <c r="B87" s="18"/>
    </row>
    <row r="88" spans="2:2" ht="15.75" customHeight="1" x14ac:dyDescent="0.2">
      <c r="B88" s="38"/>
    </row>
    <row r="89" spans="2:2" ht="15.75" customHeight="1" x14ac:dyDescent="0.2">
      <c r="B89" s="38"/>
    </row>
    <row r="90" spans="2:2" ht="15.75" customHeight="1" x14ac:dyDescent="0.2">
      <c r="B90" s="19"/>
    </row>
    <row r="91" spans="2:2" ht="15.75" customHeight="1" x14ac:dyDescent="0.2"/>
    <row r="92" spans="2:2" ht="15.75" customHeight="1" x14ac:dyDescent="0.2"/>
    <row r="93" spans="2:2" ht="15.75" customHeight="1" x14ac:dyDescent="0.2"/>
    <row r="94" spans="2:2" ht="15.75" customHeight="1" x14ac:dyDescent="0.2"/>
    <row r="95" spans="2:2" ht="15.75" customHeight="1" x14ac:dyDescent="0.2"/>
    <row r="96" spans="2:2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Q5:S5"/>
    <mergeCell ref="T5:V5"/>
    <mergeCell ref="B5:D5"/>
    <mergeCell ref="E5:G5"/>
    <mergeCell ref="H5:J5"/>
    <mergeCell ref="K5:M5"/>
    <mergeCell ref="N5:P5"/>
    <mergeCell ref="A1:A2"/>
    <mergeCell ref="B1:C3"/>
    <mergeCell ref="B4:J4"/>
    <mergeCell ref="K4:P4"/>
    <mergeCell ref="Q4:V4"/>
  </mergeCells>
  <pageMargins left="1.25" right="1.25" top="1" bottom="1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B999"/>
  <sheetViews>
    <sheetView workbookViewId="0">
      <selection sqref="A1:B5"/>
    </sheetView>
  </sheetViews>
  <sheetFormatPr baseColWidth="10" defaultColWidth="14.5" defaultRowHeight="15" customHeight="1" x14ac:dyDescent="0.2"/>
  <cols>
    <col min="1" max="54" width="15.6640625" customWidth="1"/>
  </cols>
  <sheetData>
    <row r="1" spans="1:54" s="180" customFormat="1" x14ac:dyDescent="0.2">
      <c r="A1" s="374" t="s">
        <v>261</v>
      </c>
      <c r="B1" s="342"/>
      <c r="C1" s="376"/>
      <c r="D1" s="377"/>
      <c r="E1" s="377"/>
      <c r="F1" s="377"/>
      <c r="G1" s="203"/>
      <c r="H1" s="20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s="180" customFormat="1" x14ac:dyDescent="0.2">
      <c r="A2" s="342"/>
      <c r="B2" s="342"/>
      <c r="C2" s="377"/>
      <c r="D2" s="377"/>
      <c r="E2" s="377"/>
      <c r="F2" s="377"/>
      <c r="G2" s="4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s="180" customFormat="1" x14ac:dyDescent="0.2">
      <c r="A3" s="342"/>
      <c r="B3" s="342"/>
      <c r="C3" s="377"/>
      <c r="D3" s="377"/>
      <c r="E3" s="377"/>
      <c r="F3" s="37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s="180" customFormat="1" x14ac:dyDescent="0.2">
      <c r="A4" s="342"/>
      <c r="B4" s="34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180" customFormat="1" x14ac:dyDescent="0.2">
      <c r="A5" s="375"/>
      <c r="B5" s="375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</row>
    <row r="6" spans="1:54" s="180" customFormat="1" x14ac:dyDescent="0.2">
      <c r="A6" s="21"/>
      <c r="B6" s="46" t="s">
        <v>92</v>
      </c>
      <c r="C6" s="46"/>
      <c r="D6" s="46" t="s">
        <v>93</v>
      </c>
      <c r="E6" s="46"/>
      <c r="F6" s="46" t="s">
        <v>94</v>
      </c>
      <c r="G6" s="46"/>
      <c r="H6" s="46" t="s">
        <v>95</v>
      </c>
      <c r="I6" s="46"/>
      <c r="J6" s="46" t="s">
        <v>96</v>
      </c>
      <c r="K6" s="46"/>
      <c r="L6" s="47" t="s">
        <v>97</v>
      </c>
      <c r="M6" s="47"/>
      <c r="N6" s="47" t="s">
        <v>98</v>
      </c>
      <c r="O6" s="48"/>
      <c r="P6" s="47" t="s">
        <v>99</v>
      </c>
      <c r="Q6" s="47"/>
      <c r="R6" s="47" t="s">
        <v>100</v>
      </c>
      <c r="S6" s="47"/>
      <c r="T6" s="49" t="s">
        <v>101</v>
      </c>
      <c r="U6" s="49"/>
      <c r="V6" s="49" t="s">
        <v>2</v>
      </c>
      <c r="W6" s="49"/>
      <c r="X6" s="49" t="s">
        <v>49</v>
      </c>
      <c r="Y6" s="49"/>
      <c r="Z6" s="45" t="s">
        <v>102</v>
      </c>
      <c r="AA6" s="45" t="s">
        <v>103</v>
      </c>
      <c r="AB6" s="45" t="s">
        <v>104</v>
      </c>
      <c r="AC6" s="45"/>
      <c r="AD6" s="45" t="s">
        <v>105</v>
      </c>
      <c r="AE6" s="45"/>
      <c r="AF6" s="50" t="s">
        <v>106</v>
      </c>
      <c r="AG6" s="50"/>
      <c r="AH6" s="50"/>
      <c r="AI6" s="50"/>
      <c r="AJ6" s="50"/>
      <c r="AK6" s="50"/>
      <c r="AL6" s="50"/>
      <c r="AM6" s="50"/>
      <c r="AN6" s="45" t="s">
        <v>107</v>
      </c>
      <c r="AO6" s="45"/>
      <c r="AP6" s="45" t="s">
        <v>108</v>
      </c>
      <c r="AQ6" s="45"/>
      <c r="AR6" s="45" t="s">
        <v>109</v>
      </c>
      <c r="AS6" s="45"/>
      <c r="AT6" s="45" t="s">
        <v>110</v>
      </c>
      <c r="AU6" s="45"/>
      <c r="AV6" s="45" t="s">
        <v>111</v>
      </c>
      <c r="AW6" s="45"/>
      <c r="AX6" s="45" t="s">
        <v>112</v>
      </c>
      <c r="AY6" s="45"/>
      <c r="AZ6" s="45" t="s">
        <v>113</v>
      </c>
      <c r="BA6" s="21"/>
      <c r="BB6" s="21"/>
    </row>
    <row r="7" spans="1:54" s="180" customFormat="1" x14ac:dyDescent="0.2">
      <c r="A7" s="44" t="s">
        <v>91</v>
      </c>
      <c r="B7" s="21">
        <v>60.9</v>
      </c>
      <c r="C7" s="21"/>
      <c r="D7" s="21">
        <v>41.2</v>
      </c>
      <c r="E7" s="21"/>
      <c r="F7" s="21">
        <v>27.7</v>
      </c>
      <c r="G7" s="21"/>
      <c r="H7" s="21">
        <v>52.6</v>
      </c>
      <c r="I7" s="21"/>
      <c r="J7" s="21">
        <v>71.7</v>
      </c>
      <c r="K7" s="21"/>
      <c r="L7" s="21">
        <v>3492</v>
      </c>
      <c r="M7" s="21"/>
      <c r="N7" s="21">
        <v>33457</v>
      </c>
      <c r="O7" s="21"/>
      <c r="P7" s="21">
        <v>91.8</v>
      </c>
      <c r="Q7" s="21"/>
      <c r="R7" s="21">
        <v>29.8</v>
      </c>
      <c r="S7" s="21"/>
      <c r="T7" s="21">
        <v>36.799999999999997</v>
      </c>
      <c r="U7" s="21"/>
      <c r="V7" s="21">
        <v>39</v>
      </c>
      <c r="W7" s="21"/>
      <c r="X7" s="21">
        <v>48.2</v>
      </c>
      <c r="Y7" s="21"/>
      <c r="Z7" s="44" t="s">
        <v>114</v>
      </c>
      <c r="AA7" s="44" t="s">
        <v>114</v>
      </c>
      <c r="AB7" s="21">
        <v>57.2</v>
      </c>
      <c r="AC7" s="21"/>
      <c r="AD7" s="21">
        <v>35.5</v>
      </c>
      <c r="AE7" s="21"/>
      <c r="AF7" s="44" t="s">
        <v>114</v>
      </c>
      <c r="AG7" s="44" t="s">
        <v>114</v>
      </c>
      <c r="AH7" s="44" t="s">
        <v>114</v>
      </c>
      <c r="AI7" s="44" t="s">
        <v>114</v>
      </c>
      <c r="AJ7" s="44" t="s">
        <v>114</v>
      </c>
      <c r="AK7" s="44" t="s">
        <v>114</v>
      </c>
      <c r="AL7" s="44" t="s">
        <v>114</v>
      </c>
      <c r="AM7" s="44" t="s">
        <v>114</v>
      </c>
      <c r="AN7" s="21">
        <v>82.8</v>
      </c>
      <c r="AO7" s="21"/>
      <c r="AP7" s="21">
        <v>83</v>
      </c>
      <c r="AQ7" s="21"/>
      <c r="AR7" s="21">
        <v>73.900000000000006</v>
      </c>
      <c r="AS7" s="21"/>
      <c r="AT7" s="21">
        <v>74.3</v>
      </c>
      <c r="AU7" s="21"/>
      <c r="AV7" s="21">
        <v>63.6</v>
      </c>
      <c r="AW7" s="21"/>
      <c r="AX7" s="21">
        <v>99.7</v>
      </c>
      <c r="AY7" s="21"/>
      <c r="AZ7" s="21">
        <v>99.3</v>
      </c>
      <c r="BA7" s="3"/>
      <c r="BB7" s="3"/>
    </row>
    <row r="8" spans="1:54" x14ac:dyDescent="0.2">
      <c r="A8" s="186"/>
      <c r="B8" s="186"/>
      <c r="C8" s="186"/>
      <c r="D8" s="186" t="s">
        <v>115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</row>
    <row r="9" spans="1:54" ht="120" x14ac:dyDescent="0.2">
      <c r="A9" s="190" t="s">
        <v>73</v>
      </c>
      <c r="B9" s="191" t="s">
        <v>116</v>
      </c>
      <c r="C9" s="192"/>
      <c r="D9" s="191" t="s">
        <v>117</v>
      </c>
      <c r="E9" s="192"/>
      <c r="F9" s="193" t="s">
        <v>118</v>
      </c>
      <c r="G9" s="193"/>
      <c r="H9" s="193" t="s">
        <v>119</v>
      </c>
      <c r="I9" s="193"/>
      <c r="J9" s="193" t="s">
        <v>120</v>
      </c>
      <c r="K9" s="193"/>
      <c r="L9" s="193" t="s">
        <v>121</v>
      </c>
      <c r="M9" s="193"/>
      <c r="N9" s="193" t="s">
        <v>122</v>
      </c>
      <c r="O9" s="193"/>
      <c r="P9" s="193" t="s">
        <v>123</v>
      </c>
      <c r="Q9" s="193"/>
      <c r="R9" s="193" t="s">
        <v>124</v>
      </c>
      <c r="S9" s="193"/>
      <c r="T9" s="193" t="s">
        <v>125</v>
      </c>
      <c r="U9" s="193"/>
      <c r="V9" s="193" t="s">
        <v>126</v>
      </c>
      <c r="W9" s="193"/>
      <c r="X9" s="193" t="s">
        <v>127</v>
      </c>
      <c r="Y9" s="193"/>
      <c r="Z9" s="193" t="s">
        <v>128</v>
      </c>
      <c r="AA9" s="193" t="s">
        <v>129</v>
      </c>
      <c r="AB9" s="193" t="s">
        <v>130</v>
      </c>
      <c r="AC9" s="193"/>
      <c r="AD9" s="193" t="s">
        <v>131</v>
      </c>
      <c r="AE9" s="193"/>
      <c r="AF9" s="193" t="s">
        <v>132</v>
      </c>
      <c r="AG9" s="193" t="s">
        <v>133</v>
      </c>
      <c r="AH9" s="193" t="s">
        <v>134</v>
      </c>
      <c r="AI9" s="193" t="s">
        <v>135</v>
      </c>
      <c r="AJ9" s="193" t="s">
        <v>136</v>
      </c>
      <c r="AK9" s="193" t="s">
        <v>137</v>
      </c>
      <c r="AL9" s="193" t="s">
        <v>138</v>
      </c>
      <c r="AM9" s="193" t="s">
        <v>139</v>
      </c>
      <c r="AN9" s="193" t="s">
        <v>140</v>
      </c>
      <c r="AO9" s="193"/>
      <c r="AP9" s="193" t="s">
        <v>141</v>
      </c>
      <c r="AQ9" s="193"/>
      <c r="AR9" s="193" t="s">
        <v>142</v>
      </c>
      <c r="AS9" s="193"/>
      <c r="AT9" s="193" t="s">
        <v>143</v>
      </c>
      <c r="AU9" s="193"/>
      <c r="AV9" s="193" t="s">
        <v>144</v>
      </c>
      <c r="AW9" s="193"/>
      <c r="AX9" s="193" t="s">
        <v>145</v>
      </c>
      <c r="AY9" s="193"/>
      <c r="AZ9" s="193" t="s">
        <v>146</v>
      </c>
      <c r="BA9" s="193"/>
      <c r="BB9" s="193" t="s">
        <v>76</v>
      </c>
    </row>
    <row r="10" spans="1:54" x14ac:dyDescent="0.2">
      <c r="A10" s="194"/>
      <c r="B10" s="195" t="s">
        <v>147</v>
      </c>
      <c r="C10" s="195" t="s">
        <v>148</v>
      </c>
      <c r="D10" s="195" t="s">
        <v>147</v>
      </c>
      <c r="E10" s="195" t="s">
        <v>148</v>
      </c>
      <c r="F10" s="195" t="s">
        <v>147</v>
      </c>
      <c r="G10" s="195" t="s">
        <v>148</v>
      </c>
      <c r="H10" s="195" t="s">
        <v>147</v>
      </c>
      <c r="I10" s="195" t="s">
        <v>148</v>
      </c>
      <c r="J10" s="195"/>
      <c r="K10" s="195" t="s">
        <v>148</v>
      </c>
      <c r="L10" s="195"/>
      <c r="M10" s="195" t="s">
        <v>148</v>
      </c>
      <c r="N10" s="195"/>
      <c r="O10" s="195" t="s">
        <v>148</v>
      </c>
      <c r="P10" s="195"/>
      <c r="Q10" s="195" t="s">
        <v>148</v>
      </c>
      <c r="R10" s="195"/>
      <c r="S10" s="195" t="s">
        <v>148</v>
      </c>
      <c r="T10" s="195"/>
      <c r="U10" s="195" t="s">
        <v>148</v>
      </c>
      <c r="V10" s="195"/>
      <c r="W10" s="195" t="s">
        <v>148</v>
      </c>
      <c r="X10" s="195"/>
      <c r="Y10" s="195" t="s">
        <v>148</v>
      </c>
      <c r="Z10" s="195"/>
      <c r="AA10" s="195"/>
      <c r="AB10" s="195"/>
      <c r="AC10" s="195" t="s">
        <v>148</v>
      </c>
      <c r="AD10" s="195"/>
      <c r="AE10" s="195" t="s">
        <v>148</v>
      </c>
      <c r="AF10" s="195"/>
      <c r="AG10" s="195"/>
      <c r="AH10" s="195"/>
      <c r="AI10" s="195"/>
      <c r="AJ10" s="195"/>
      <c r="AK10" s="195"/>
      <c r="AL10" s="195"/>
      <c r="AM10" s="195"/>
      <c r="AN10" s="195"/>
      <c r="AO10" s="195" t="s">
        <v>148</v>
      </c>
      <c r="AP10" s="195"/>
      <c r="AQ10" s="195" t="s">
        <v>148</v>
      </c>
      <c r="AR10" s="195"/>
      <c r="AS10" s="195" t="s">
        <v>148</v>
      </c>
      <c r="AT10" s="195"/>
      <c r="AU10" s="195" t="s">
        <v>148</v>
      </c>
      <c r="AV10" s="195"/>
      <c r="AW10" s="195" t="s">
        <v>148</v>
      </c>
      <c r="AX10" s="195"/>
      <c r="AY10" s="195" t="s">
        <v>148</v>
      </c>
      <c r="AZ10" s="195"/>
      <c r="BA10" s="195" t="s">
        <v>148</v>
      </c>
      <c r="BB10" s="195"/>
    </row>
    <row r="11" spans="1:54" x14ac:dyDescent="0.2">
      <c r="A11" s="196" t="s">
        <v>79</v>
      </c>
      <c r="B11" s="189">
        <v>49.035907745361328</v>
      </c>
      <c r="C11" s="197">
        <f t="shared" ref="C11:C39" si="0">SQRT(B11/60.9)</f>
        <v>0.89732230513893818</v>
      </c>
      <c r="D11" s="189">
        <v>36.200000000000003</v>
      </c>
      <c r="E11" s="197">
        <f t="shared" ref="E11:E39" si="1">SQRT(D11/41.2)</f>
        <v>0.93735840354638589</v>
      </c>
      <c r="F11" s="189">
        <v>18.52394</v>
      </c>
      <c r="G11" s="197">
        <f t="shared" ref="G11:G39" si="2">SQRT(F11/27.7)</f>
        <v>0.8177617599453284</v>
      </c>
      <c r="H11" s="189">
        <v>25.13336</v>
      </c>
      <c r="I11" s="197">
        <f t="shared" ref="I11:I39" si="3">SQRT(H11/52.6)</f>
        <v>0.69124563819194662</v>
      </c>
      <c r="J11" s="189">
        <v>63.166921040152658</v>
      </c>
      <c r="K11" s="197">
        <f t="shared" ref="K11:K39" si="4">SQRT(J11/71.7)</f>
        <v>0.93861021507648357</v>
      </c>
      <c r="L11" s="187">
        <v>2541</v>
      </c>
      <c r="M11" s="198">
        <f t="shared" ref="M11:M39" si="5">SQRT(L11/3492)</f>
        <v>0.85303178735645591</v>
      </c>
      <c r="N11" s="187">
        <v>18249.964285714286</v>
      </c>
      <c r="O11" s="197">
        <f t="shared" ref="O11:O39" si="6">SQRT(N11/33457)</f>
        <v>0.73856293944513796</v>
      </c>
      <c r="P11" s="188">
        <v>83.5</v>
      </c>
      <c r="Q11" s="199">
        <f t="shared" ref="Q11:Q39" si="7">SQRT(P11/91.8)</f>
        <v>0.95372221146667246</v>
      </c>
      <c r="R11" s="188">
        <v>19.38269</v>
      </c>
      <c r="S11" s="199">
        <f t="shared" ref="S11:S39" si="8">SQRT(R11/29.8)</f>
        <v>0.80648982568050698</v>
      </c>
      <c r="T11" s="188">
        <v>25.794336318969727</v>
      </c>
      <c r="U11" s="198">
        <f t="shared" ref="U11:U39" si="9">SQRT(T11/36.8)</f>
        <v>0.83721744615477078</v>
      </c>
      <c r="V11" s="188">
        <v>16.719776153564453</v>
      </c>
      <c r="W11" s="197">
        <f t="shared" ref="W11:W39" si="10">SQRT(V11/39)</f>
        <v>0.65476118475804224</v>
      </c>
      <c r="X11" s="188">
        <v>33.150309999999998</v>
      </c>
      <c r="Y11" s="198">
        <f t="shared" ref="Y11:Y39" si="11">SQRT(X11/48.2)</f>
        <v>0.82931644601735388</v>
      </c>
      <c r="Z11" s="188">
        <v>31.299353787049661</v>
      </c>
      <c r="AA11" s="188">
        <v>57.029162920939605</v>
      </c>
      <c r="AB11" s="188">
        <v>29.791429999999998</v>
      </c>
      <c r="AC11" s="197">
        <f t="shared" ref="AC11:AC39" si="12">SQRT(AB11/57.2)</f>
        <v>0.72168496991706554</v>
      </c>
      <c r="AD11" s="188">
        <v>11.79903</v>
      </c>
      <c r="AE11" s="197">
        <f t="shared" ref="AE11:AE39" si="13">SQRT(AD11/35.5)</f>
        <v>0.57651282921850155</v>
      </c>
      <c r="AF11" s="188">
        <v>100</v>
      </c>
      <c r="AG11" s="188">
        <v>100</v>
      </c>
      <c r="AH11" s="188">
        <v>99.999999999999986</v>
      </c>
      <c r="AI11" s="188">
        <v>100</v>
      </c>
      <c r="AJ11" s="188">
        <v>100</v>
      </c>
      <c r="AK11" s="188">
        <v>100</v>
      </c>
      <c r="AL11" s="188">
        <v>100</v>
      </c>
      <c r="AM11" s="188">
        <v>100</v>
      </c>
      <c r="AN11" s="189">
        <v>69.099999999999994</v>
      </c>
      <c r="AO11" s="197">
        <f t="shared" ref="AO11:AO39" si="14">SQRT(AN11/82.8)</f>
        <v>0.91353219034795496</v>
      </c>
      <c r="AP11" s="189">
        <v>81</v>
      </c>
      <c r="AQ11" s="200">
        <f t="shared" ref="AQ11:AQ39" si="15">SQRT(AP11/83)</f>
        <v>0.98787833990721319</v>
      </c>
      <c r="AR11" s="189">
        <v>63.6</v>
      </c>
      <c r="AS11" s="198">
        <f t="shared" ref="AS11:AS39" si="16">SQRT(AR11/73.9)</f>
        <v>0.92769739828650521</v>
      </c>
      <c r="AT11" s="189">
        <v>62.767477987291969</v>
      </c>
      <c r="AU11" s="198">
        <f t="shared" ref="AU11:AU39" si="17">SQRT(AT11/74.3)</f>
        <v>0.91912151564895306</v>
      </c>
      <c r="AV11" s="189">
        <v>37.972212834291263</v>
      </c>
      <c r="AW11" s="198">
        <f t="shared" ref="AW11:AW39" si="18">SQRT(AV11/63.6)</f>
        <v>0.77268840525036564</v>
      </c>
      <c r="AX11" s="189">
        <v>96.4</v>
      </c>
      <c r="AY11" s="197">
        <f t="shared" ref="AY11:AY39" si="19">SQRT(AX11/99.7)</f>
        <v>0.98331109121494142</v>
      </c>
      <c r="AZ11" s="189">
        <v>95.9</v>
      </c>
      <c r="BA11" s="197">
        <f t="shared" ref="BA11:BA39" si="20">SQRT(AZ11/99.3)</f>
        <v>0.98273105286023743</v>
      </c>
      <c r="BB11" s="187">
        <v>416689121.66666669</v>
      </c>
    </row>
    <row r="12" spans="1:54" x14ac:dyDescent="0.2">
      <c r="A12" s="196" t="s">
        <v>14</v>
      </c>
      <c r="B12" s="189">
        <v>45.858909606933594</v>
      </c>
      <c r="C12" s="197">
        <f t="shared" si="0"/>
        <v>0.86776717049149632</v>
      </c>
      <c r="D12" s="189">
        <v>33.200000000000003</v>
      </c>
      <c r="E12" s="197">
        <f t="shared" si="1"/>
        <v>0.89767769423019894</v>
      </c>
      <c r="F12" s="189">
        <v>24.390139999999999</v>
      </c>
      <c r="G12" s="197">
        <f t="shared" si="2"/>
        <v>0.93835519357761288</v>
      </c>
      <c r="H12" s="189">
        <v>31.493819999999999</v>
      </c>
      <c r="I12" s="197">
        <f t="shared" si="3"/>
        <v>0.77378409462527531</v>
      </c>
      <c r="J12" s="189">
        <v>66.374552259536145</v>
      </c>
      <c r="K12" s="197">
        <f t="shared" si="4"/>
        <v>0.96214654441844139</v>
      </c>
      <c r="L12" s="187">
        <v>2959</v>
      </c>
      <c r="M12" s="198">
        <f t="shared" si="5"/>
        <v>0.92052452799681395</v>
      </c>
      <c r="N12" s="187">
        <v>22970</v>
      </c>
      <c r="O12" s="197">
        <f t="shared" si="6"/>
        <v>0.82858487120066127</v>
      </c>
      <c r="P12" s="188">
        <v>84.4</v>
      </c>
      <c r="Q12" s="199">
        <f t="shared" si="7"/>
        <v>0.95884825609348001</v>
      </c>
      <c r="R12" s="188">
        <v>26.455820000000003</v>
      </c>
      <c r="S12" s="199">
        <f t="shared" si="8"/>
        <v>0.94222035354309375</v>
      </c>
      <c r="T12" s="188">
        <v>31.367576599121094</v>
      </c>
      <c r="U12" s="198">
        <f t="shared" si="9"/>
        <v>0.92324417078536725</v>
      </c>
      <c r="V12" s="188">
        <v>14.576760292053223</v>
      </c>
      <c r="W12" s="197">
        <f t="shared" si="10"/>
        <v>0.61136166416583648</v>
      </c>
      <c r="X12" s="188">
        <v>43.737540000000003</v>
      </c>
      <c r="Y12" s="198">
        <f t="shared" si="11"/>
        <v>0.95258482158999958</v>
      </c>
      <c r="Z12" s="188">
        <v>36.103560044933985</v>
      </c>
      <c r="AA12" s="188">
        <v>57.530323514861827</v>
      </c>
      <c r="AB12" s="188">
        <v>35.722850000000001</v>
      </c>
      <c r="AC12" s="197">
        <f t="shared" si="12"/>
        <v>0.79026916278591419</v>
      </c>
      <c r="AD12" s="188">
        <v>9.70167</v>
      </c>
      <c r="AE12" s="197">
        <f t="shared" si="13"/>
        <v>0.52276809282246695</v>
      </c>
      <c r="AF12" s="188">
        <v>100</v>
      </c>
      <c r="AG12" s="188">
        <v>100</v>
      </c>
      <c r="AH12" s="188">
        <v>100</v>
      </c>
      <c r="AI12" s="188">
        <v>100</v>
      </c>
      <c r="AJ12" s="188">
        <v>100</v>
      </c>
      <c r="AK12" s="188">
        <v>100</v>
      </c>
      <c r="AL12" s="188">
        <v>100</v>
      </c>
      <c r="AM12" s="188">
        <v>100</v>
      </c>
      <c r="AN12" s="189">
        <v>74.8</v>
      </c>
      <c r="AO12" s="197">
        <f t="shared" si="14"/>
        <v>0.95046390910548373</v>
      </c>
      <c r="AP12" s="189">
        <v>81.7</v>
      </c>
      <c r="AQ12" s="200">
        <f t="shared" si="15"/>
        <v>0.99213776734765546</v>
      </c>
      <c r="AR12" s="189">
        <v>63.5</v>
      </c>
      <c r="AS12" s="198">
        <f t="shared" si="16"/>
        <v>0.92696778952378611</v>
      </c>
      <c r="AT12" s="189">
        <v>59.47</v>
      </c>
      <c r="AU12" s="198">
        <f t="shared" si="17"/>
        <v>0.89465287598378429</v>
      </c>
      <c r="AV12" s="189">
        <v>32.856700286739191</v>
      </c>
      <c r="AW12" s="198">
        <f t="shared" si="18"/>
        <v>0.71875919777258623</v>
      </c>
      <c r="AX12" s="189">
        <v>97.8</v>
      </c>
      <c r="AY12" s="197">
        <f t="shared" si="19"/>
        <v>0.99042557947856757</v>
      </c>
      <c r="AZ12" s="189">
        <v>95.7</v>
      </c>
      <c r="BA12" s="197">
        <f t="shared" si="20"/>
        <v>0.98170577240075085</v>
      </c>
      <c r="BB12" s="187">
        <v>9092803.6666666679</v>
      </c>
    </row>
    <row r="13" spans="1:54" x14ac:dyDescent="0.2">
      <c r="A13" s="196" t="s">
        <v>15</v>
      </c>
      <c r="B13" s="189">
        <v>50.303119659423828</v>
      </c>
      <c r="C13" s="197">
        <f t="shared" si="0"/>
        <v>0.90884288890130338</v>
      </c>
      <c r="D13" s="189">
        <v>33.1</v>
      </c>
      <c r="E13" s="197">
        <f t="shared" si="1"/>
        <v>0.89632475044061299</v>
      </c>
      <c r="F13" s="189">
        <v>10.981059999999999</v>
      </c>
      <c r="G13" s="197">
        <f t="shared" si="2"/>
        <v>0.62962541153035223</v>
      </c>
      <c r="H13" s="189">
        <v>25.805810000000001</v>
      </c>
      <c r="I13" s="197">
        <f t="shared" si="3"/>
        <v>0.70043183312276081</v>
      </c>
      <c r="J13" s="189">
        <v>63.914548425123591</v>
      </c>
      <c r="K13" s="197">
        <f t="shared" si="4"/>
        <v>0.94414845020623117</v>
      </c>
      <c r="L13" s="187">
        <v>900</v>
      </c>
      <c r="M13" s="198">
        <f t="shared" si="5"/>
        <v>0.50767308256680954</v>
      </c>
      <c r="N13" s="187">
        <v>9442</v>
      </c>
      <c r="O13" s="197">
        <f t="shared" si="6"/>
        <v>0.53123722554788366</v>
      </c>
      <c r="P13" s="188">
        <v>78.900000000000006</v>
      </c>
      <c r="Q13" s="199">
        <f t="shared" si="7"/>
        <v>0.92707989093875109</v>
      </c>
      <c r="R13" s="188">
        <v>13.669549999999999</v>
      </c>
      <c r="S13" s="199">
        <f t="shared" si="8"/>
        <v>0.67728113183789795</v>
      </c>
      <c r="T13" s="188">
        <v>23.367792129516602</v>
      </c>
      <c r="U13" s="198">
        <f t="shared" si="9"/>
        <v>0.79686532823655964</v>
      </c>
      <c r="V13" s="188">
        <v>8.9746494293212891</v>
      </c>
      <c r="W13" s="197">
        <f t="shared" si="10"/>
        <v>0.47970742764360375</v>
      </c>
      <c r="X13" s="188">
        <v>26.699929999999998</v>
      </c>
      <c r="Y13" s="198">
        <f t="shared" si="11"/>
        <v>0.74427176248433291</v>
      </c>
      <c r="Z13" s="188">
        <v>32.410217499380217</v>
      </c>
      <c r="AA13" s="188">
        <v>44.105211689077898</v>
      </c>
      <c r="AB13" s="188">
        <v>15.59023</v>
      </c>
      <c r="AC13" s="197">
        <f t="shared" si="12"/>
        <v>0.52206940968751325</v>
      </c>
      <c r="AD13" s="188">
        <v>2.6678799999999998</v>
      </c>
      <c r="AE13" s="197">
        <f t="shared" si="13"/>
        <v>0.27413782901266043</v>
      </c>
      <c r="AF13" s="188">
        <v>100</v>
      </c>
      <c r="AG13" s="188">
        <v>100</v>
      </c>
      <c r="AH13" s="188">
        <v>100</v>
      </c>
      <c r="AI13" s="188">
        <v>99.999999999999986</v>
      </c>
      <c r="AJ13" s="188">
        <v>100</v>
      </c>
      <c r="AK13" s="188">
        <v>100</v>
      </c>
      <c r="AL13" s="188">
        <v>100</v>
      </c>
      <c r="AM13" s="188">
        <v>100</v>
      </c>
      <c r="AN13" s="189">
        <v>66.3</v>
      </c>
      <c r="AO13" s="197">
        <f t="shared" si="14"/>
        <v>0.89483218408881526</v>
      </c>
      <c r="AP13" s="189">
        <v>75</v>
      </c>
      <c r="AQ13" s="200">
        <f t="shared" si="15"/>
        <v>0.9505863757867169</v>
      </c>
      <c r="AR13" s="189">
        <v>65.8</v>
      </c>
      <c r="AS13" s="198">
        <f t="shared" si="16"/>
        <v>0.94360607363038496</v>
      </c>
      <c r="AT13" s="189">
        <v>57.88</v>
      </c>
      <c r="AU13" s="198">
        <f t="shared" si="17"/>
        <v>0.8826120538974418</v>
      </c>
      <c r="AV13" s="189">
        <v>13.5</v>
      </c>
      <c r="AW13" s="198">
        <f t="shared" si="18"/>
        <v>0.46072133762546341</v>
      </c>
      <c r="AX13" s="189">
        <v>96.8</v>
      </c>
      <c r="AY13" s="197">
        <f t="shared" si="19"/>
        <v>0.98534904384925637</v>
      </c>
      <c r="AZ13" s="189">
        <v>96.8</v>
      </c>
      <c r="BA13" s="197">
        <f t="shared" si="20"/>
        <v>0.98733163950344049</v>
      </c>
      <c r="BB13" s="187">
        <v>5858329</v>
      </c>
    </row>
    <row r="14" spans="1:54" x14ac:dyDescent="0.2">
      <c r="A14" s="196" t="s">
        <v>16</v>
      </c>
      <c r="B14" s="189">
        <v>57.519393920898438</v>
      </c>
      <c r="C14" s="197">
        <f t="shared" si="0"/>
        <v>0.97184835594044461</v>
      </c>
      <c r="D14" s="189">
        <v>36.299999999999997</v>
      </c>
      <c r="E14" s="197">
        <f t="shared" si="1"/>
        <v>0.93865220458114751</v>
      </c>
      <c r="F14" s="189">
        <v>13.614039999999999</v>
      </c>
      <c r="G14" s="197">
        <f t="shared" si="2"/>
        <v>0.701057478704602</v>
      </c>
      <c r="H14" s="189">
        <v>10.773910000000001</v>
      </c>
      <c r="I14" s="197">
        <f t="shared" si="3"/>
        <v>0.45257837587735794</v>
      </c>
      <c r="J14" s="189">
        <v>63.120708600996302</v>
      </c>
      <c r="K14" s="197">
        <f t="shared" si="4"/>
        <v>0.93826681220884944</v>
      </c>
      <c r="L14" s="187">
        <v>1452</v>
      </c>
      <c r="M14" s="198">
        <f t="shared" si="5"/>
        <v>0.64483141993660409</v>
      </c>
      <c r="N14" s="187">
        <v>14853</v>
      </c>
      <c r="O14" s="197">
        <f t="shared" si="6"/>
        <v>0.6662904558639986</v>
      </c>
      <c r="P14" s="188">
        <v>90.6</v>
      </c>
      <c r="Q14" s="199">
        <f t="shared" si="7"/>
        <v>0.99344255222693345</v>
      </c>
      <c r="R14" s="188">
        <v>30.087049999999998</v>
      </c>
      <c r="S14" s="199">
        <v>1</v>
      </c>
      <c r="T14" s="188">
        <v>18.98072624206543</v>
      </c>
      <c r="U14" s="198">
        <f t="shared" si="9"/>
        <v>0.7181786716437295</v>
      </c>
      <c r="V14" s="188">
        <v>15.624483108520508</v>
      </c>
      <c r="W14" s="197">
        <f t="shared" si="10"/>
        <v>0.63295163481370864</v>
      </c>
      <c r="X14" s="188">
        <v>31.265360000000001</v>
      </c>
      <c r="Y14" s="198">
        <f t="shared" si="11"/>
        <v>0.80539364360654453</v>
      </c>
      <c r="Z14" s="188">
        <v>26.702454308562647</v>
      </c>
      <c r="AA14" s="188">
        <v>42.271697837780884</v>
      </c>
      <c r="AB14" s="188">
        <v>25.177589999999999</v>
      </c>
      <c r="AC14" s="197">
        <f t="shared" si="12"/>
        <v>0.66345132251180061</v>
      </c>
      <c r="AD14" s="188">
        <v>11.800840000000001</v>
      </c>
      <c r="AE14" s="197">
        <f t="shared" si="13"/>
        <v>0.57655704676034802</v>
      </c>
      <c r="AF14" s="188">
        <v>100</v>
      </c>
      <c r="AG14" s="188">
        <v>100</v>
      </c>
      <c r="AH14" s="188">
        <v>100</v>
      </c>
      <c r="AI14" s="188">
        <v>100</v>
      </c>
      <c r="AJ14" s="188">
        <v>100</v>
      </c>
      <c r="AK14" s="188">
        <v>100</v>
      </c>
      <c r="AL14" s="188">
        <v>100</v>
      </c>
      <c r="AM14" s="188">
        <v>100</v>
      </c>
      <c r="AN14" s="189">
        <v>62</v>
      </c>
      <c r="AO14" s="197">
        <f t="shared" si="14"/>
        <v>0.8653278399146771</v>
      </c>
      <c r="AP14" s="189">
        <v>79.099999999999994</v>
      </c>
      <c r="AQ14" s="200">
        <f t="shared" si="15"/>
        <v>0.97622335978646346</v>
      </c>
      <c r="AR14" s="189">
        <v>62.8</v>
      </c>
      <c r="AS14" s="198">
        <f t="shared" si="16"/>
        <v>0.92184435942520115</v>
      </c>
      <c r="AT14" s="189">
        <v>63.77</v>
      </c>
      <c r="AU14" s="198">
        <f t="shared" si="17"/>
        <v>0.92643254172884004</v>
      </c>
      <c r="AV14" s="189">
        <v>33.64</v>
      </c>
      <c r="AW14" s="198">
        <f t="shared" si="18"/>
        <v>0.72727630073450278</v>
      </c>
      <c r="AX14" s="189">
        <v>97.6</v>
      </c>
      <c r="AY14" s="197">
        <f t="shared" si="19"/>
        <v>0.98941235611411982</v>
      </c>
      <c r="AZ14" s="189">
        <v>97.4</v>
      </c>
      <c r="BA14" s="197">
        <f t="shared" si="20"/>
        <v>0.99038682464835903</v>
      </c>
      <c r="BB14" s="187">
        <v>8664570.9999999981</v>
      </c>
    </row>
    <row r="15" spans="1:54" x14ac:dyDescent="0.2">
      <c r="A15" s="196" t="s">
        <v>17</v>
      </c>
      <c r="B15" s="189">
        <v>51.974678039550781</v>
      </c>
      <c r="C15" s="197">
        <f t="shared" si="0"/>
        <v>0.92381978175138968</v>
      </c>
      <c r="D15" s="189">
        <v>39.9</v>
      </c>
      <c r="E15" s="197">
        <f t="shared" si="1"/>
        <v>0.98409684581434742</v>
      </c>
      <c r="F15" s="189">
        <v>27.41235</v>
      </c>
      <c r="G15" s="197">
        <f t="shared" si="2"/>
        <v>0.99479421161650516</v>
      </c>
      <c r="H15" s="189">
        <v>41.44755</v>
      </c>
      <c r="I15" s="197">
        <f t="shared" si="3"/>
        <v>0.8876802553518045</v>
      </c>
      <c r="J15" s="189">
        <v>71.722892034176851</v>
      </c>
      <c r="K15" s="200">
        <v>1</v>
      </c>
      <c r="L15" s="187">
        <v>3014</v>
      </c>
      <c r="M15" s="198">
        <f t="shared" si="5"/>
        <v>0.92904019989051079</v>
      </c>
      <c r="N15" s="187">
        <v>24395</v>
      </c>
      <c r="O15" s="197">
        <f t="shared" si="6"/>
        <v>0.85389980239073715</v>
      </c>
      <c r="P15" s="188">
        <v>87</v>
      </c>
      <c r="Q15" s="199">
        <f t="shared" si="7"/>
        <v>0.97350522253383609</v>
      </c>
      <c r="R15" s="188">
        <v>23.182759999999998</v>
      </c>
      <c r="S15" s="199">
        <f t="shared" si="8"/>
        <v>0.88201188565855104</v>
      </c>
      <c r="T15" s="188">
        <v>30.418209075927734</v>
      </c>
      <c r="U15" s="198">
        <f t="shared" si="9"/>
        <v>0.90916542409376833</v>
      </c>
      <c r="V15" s="188">
        <v>30.113325119018555</v>
      </c>
      <c r="W15" s="197">
        <f t="shared" si="10"/>
        <v>0.87871300292717658</v>
      </c>
      <c r="X15" s="188">
        <v>41.931759999999997</v>
      </c>
      <c r="Y15" s="198">
        <f t="shared" si="11"/>
        <v>0.93271299281770181</v>
      </c>
      <c r="Z15" s="188">
        <v>23.168862231331978</v>
      </c>
      <c r="AA15" s="188">
        <v>68.874121602322305</v>
      </c>
      <c r="AB15" s="188">
        <v>51.599609999999998</v>
      </c>
      <c r="AC15" s="197">
        <f t="shared" si="12"/>
        <v>0.94978475662440687</v>
      </c>
      <c r="AD15" s="188">
        <v>18.900939999999999</v>
      </c>
      <c r="AE15" s="197">
        <f t="shared" si="13"/>
        <v>0.72967173788658046</v>
      </c>
      <c r="AF15" s="188">
        <v>100</v>
      </c>
      <c r="AG15" s="188">
        <v>100</v>
      </c>
      <c r="AH15" s="188">
        <v>100</v>
      </c>
      <c r="AI15" s="188">
        <v>100</v>
      </c>
      <c r="AJ15" s="188">
        <v>100</v>
      </c>
      <c r="AK15" s="188">
        <v>100.00000000000001</v>
      </c>
      <c r="AL15" s="188">
        <v>100</v>
      </c>
      <c r="AM15" s="188">
        <v>100</v>
      </c>
      <c r="AN15" s="189">
        <v>71.2</v>
      </c>
      <c r="AO15" s="197">
        <f t="shared" si="14"/>
        <v>0.92730975495921109</v>
      </c>
      <c r="AP15" s="189">
        <v>81</v>
      </c>
      <c r="AQ15" s="200">
        <f t="shared" si="15"/>
        <v>0.98787833990721319</v>
      </c>
      <c r="AR15" s="189">
        <v>60.8</v>
      </c>
      <c r="AS15" s="198">
        <f t="shared" si="16"/>
        <v>0.90704653879794472</v>
      </c>
      <c r="AT15" s="189">
        <v>52.26</v>
      </c>
      <c r="AU15" s="198">
        <f t="shared" si="17"/>
        <v>0.83866843123517598</v>
      </c>
      <c r="AV15" s="189">
        <v>63.59</v>
      </c>
      <c r="AW15" s="200">
        <f t="shared" si="18"/>
        <v>0.99992138055729041</v>
      </c>
      <c r="AX15" s="189">
        <v>93.7</v>
      </c>
      <c r="AY15" s="197">
        <f t="shared" si="19"/>
        <v>0.96944285977829836</v>
      </c>
      <c r="AZ15" s="189">
        <v>93.8</v>
      </c>
      <c r="BA15" s="197">
        <f t="shared" si="20"/>
        <v>0.97191166574026366</v>
      </c>
      <c r="BB15" s="187">
        <v>4613978</v>
      </c>
    </row>
    <row r="16" spans="1:54" x14ac:dyDescent="0.2">
      <c r="A16" s="196" t="s">
        <v>18</v>
      </c>
      <c r="B16" s="189">
        <v>50.874404907226562</v>
      </c>
      <c r="C16" s="197">
        <f t="shared" si="0"/>
        <v>0.91398911746858946</v>
      </c>
      <c r="D16" s="189">
        <v>38.700000000000003</v>
      </c>
      <c r="E16" s="197">
        <f t="shared" si="1"/>
        <v>0.96918542516358275</v>
      </c>
      <c r="F16" s="189">
        <v>19.732309999999998</v>
      </c>
      <c r="G16" s="197">
        <f t="shared" si="2"/>
        <v>0.84401289192337103</v>
      </c>
      <c r="H16" s="189">
        <v>17.029730000000001</v>
      </c>
      <c r="I16" s="197">
        <f t="shared" si="3"/>
        <v>0.56899835278784872</v>
      </c>
      <c r="J16" s="189">
        <v>66.665377660498464</v>
      </c>
      <c r="K16" s="197">
        <f t="shared" si="4"/>
        <v>0.96425210148030449</v>
      </c>
      <c r="L16" s="187">
        <v>3001</v>
      </c>
      <c r="M16" s="198">
        <f t="shared" si="5"/>
        <v>0.92703446432842607</v>
      </c>
      <c r="N16" s="187">
        <v>24871</v>
      </c>
      <c r="O16" s="197">
        <f t="shared" si="6"/>
        <v>0.86219028615948679</v>
      </c>
      <c r="P16" s="188">
        <v>83.7</v>
      </c>
      <c r="Q16" s="199">
        <f t="shared" si="7"/>
        <v>0.95486371063223108</v>
      </c>
      <c r="R16" s="188">
        <v>19.207450000000001</v>
      </c>
      <c r="S16" s="199">
        <f t="shared" si="8"/>
        <v>0.8028357877009612</v>
      </c>
      <c r="T16" s="188">
        <v>24.295169830322266</v>
      </c>
      <c r="U16" s="198">
        <f t="shared" si="9"/>
        <v>0.81252374263507754</v>
      </c>
      <c r="V16" s="188">
        <v>14.225255012512207</v>
      </c>
      <c r="W16" s="197">
        <f t="shared" si="10"/>
        <v>0.60394546817237893</v>
      </c>
      <c r="X16" s="188">
        <v>28.923559999999998</v>
      </c>
      <c r="Y16" s="198">
        <f t="shared" si="11"/>
        <v>0.77464434350297928</v>
      </c>
      <c r="Z16" s="188">
        <v>22.169353867472726</v>
      </c>
      <c r="AA16" s="188">
        <v>51.306941249699257</v>
      </c>
      <c r="AB16" s="188">
        <v>23.515360000000001</v>
      </c>
      <c r="AC16" s="197">
        <f t="shared" si="12"/>
        <v>0.64117680268993849</v>
      </c>
      <c r="AD16" s="188">
        <v>14.52327</v>
      </c>
      <c r="AE16" s="197">
        <f t="shared" si="13"/>
        <v>0.63961410020660003</v>
      </c>
      <c r="AF16" s="188">
        <v>100</v>
      </c>
      <c r="AG16" s="188">
        <v>100</v>
      </c>
      <c r="AH16" s="188">
        <v>100</v>
      </c>
      <c r="AI16" s="188">
        <v>100</v>
      </c>
      <c r="AJ16" s="188">
        <v>100</v>
      </c>
      <c r="AK16" s="188">
        <v>100</v>
      </c>
      <c r="AL16" s="188">
        <v>99.999999999999986</v>
      </c>
      <c r="AM16" s="188">
        <v>100</v>
      </c>
      <c r="AN16" s="189">
        <v>65.5</v>
      </c>
      <c r="AO16" s="197">
        <f t="shared" si="14"/>
        <v>0.88941711358190501</v>
      </c>
      <c r="AP16" s="189">
        <v>81</v>
      </c>
      <c r="AQ16" s="200">
        <f t="shared" si="15"/>
        <v>0.98787833990721319</v>
      </c>
      <c r="AR16" s="189">
        <v>65.699999999999989</v>
      </c>
      <c r="AS16" s="198">
        <f t="shared" si="16"/>
        <v>0.94288877510511016</v>
      </c>
      <c r="AT16" s="189">
        <v>55.07</v>
      </c>
      <c r="AU16" s="198">
        <f t="shared" si="17"/>
        <v>0.86092066278941515</v>
      </c>
      <c r="AV16" s="189">
        <v>51.9</v>
      </c>
      <c r="AW16" s="198">
        <f t="shared" si="18"/>
        <v>0.9033480701529486</v>
      </c>
      <c r="AX16" s="189">
        <v>99.4</v>
      </c>
      <c r="AY16" s="197">
        <f t="shared" si="19"/>
        <v>0.99849435297289302</v>
      </c>
      <c r="AZ16" s="189">
        <v>98.8</v>
      </c>
      <c r="BA16" s="197">
        <f t="shared" si="20"/>
        <v>0.9974791994186698</v>
      </c>
      <c r="BB16" s="187">
        <v>69242460.333333343</v>
      </c>
    </row>
    <row r="17" spans="1:54" x14ac:dyDescent="0.2">
      <c r="A17" s="196" t="s">
        <v>19</v>
      </c>
      <c r="B17" s="189">
        <v>57.714527130126953</v>
      </c>
      <c r="C17" s="197">
        <f t="shared" si="0"/>
        <v>0.97349544669256094</v>
      </c>
      <c r="D17" s="189">
        <v>39</v>
      </c>
      <c r="E17" s="197">
        <f t="shared" si="1"/>
        <v>0.97293470579868446</v>
      </c>
      <c r="F17" s="189">
        <v>15.28509</v>
      </c>
      <c r="G17" s="197">
        <f t="shared" si="2"/>
        <v>0.74283800606127948</v>
      </c>
      <c r="H17" s="189">
        <v>15.59338</v>
      </c>
      <c r="I17" s="197">
        <f t="shared" si="3"/>
        <v>0.54447414195235466</v>
      </c>
      <c r="J17" s="189">
        <v>65.349050793157346</v>
      </c>
      <c r="K17" s="197">
        <f t="shared" si="4"/>
        <v>0.9546849231838197</v>
      </c>
      <c r="L17" s="187">
        <v>1409</v>
      </c>
      <c r="M17" s="198">
        <f t="shared" si="5"/>
        <v>0.63521153947756059</v>
      </c>
      <c r="N17" s="187">
        <v>14859</v>
      </c>
      <c r="O17" s="197">
        <f t="shared" si="6"/>
        <v>0.66642501922109387</v>
      </c>
      <c r="P17" s="188">
        <v>76.599999999999994</v>
      </c>
      <c r="Q17" s="199">
        <f t="shared" si="7"/>
        <v>0.91346738198584287</v>
      </c>
      <c r="R17" s="188">
        <v>19.443210000000001</v>
      </c>
      <c r="S17" s="199">
        <f t="shared" si="8"/>
        <v>0.80774792566084375</v>
      </c>
      <c r="T17" s="188">
        <v>35.872554779052734</v>
      </c>
      <c r="U17" s="198">
        <f t="shared" si="9"/>
        <v>0.9873184310106794</v>
      </c>
      <c r="V17" s="188">
        <v>21.287139892578125</v>
      </c>
      <c r="W17" s="197">
        <f t="shared" si="10"/>
        <v>0.73879909299463509</v>
      </c>
      <c r="X17" s="188">
        <v>31.062480000000001</v>
      </c>
      <c r="Y17" s="198">
        <f t="shared" si="11"/>
        <v>0.80277630292075786</v>
      </c>
      <c r="Z17" s="188">
        <v>32.932909741503444</v>
      </c>
      <c r="AA17" s="188">
        <v>62.781040395755539</v>
      </c>
      <c r="AB17" s="188">
        <v>35.745800000000003</v>
      </c>
      <c r="AC17" s="197">
        <f t="shared" si="12"/>
        <v>0.79052297463550891</v>
      </c>
      <c r="AD17" s="188">
        <v>11.987740000000001</v>
      </c>
      <c r="AE17" s="197">
        <f t="shared" si="13"/>
        <v>0.5811048243659731</v>
      </c>
      <c r="AF17" s="188">
        <v>100</v>
      </c>
      <c r="AG17" s="188">
        <v>100</v>
      </c>
      <c r="AH17" s="188">
        <v>100</v>
      </c>
      <c r="AI17" s="188">
        <v>100</v>
      </c>
      <c r="AJ17" s="188">
        <v>100</v>
      </c>
      <c r="AK17" s="188">
        <v>100</v>
      </c>
      <c r="AL17" s="188">
        <v>100</v>
      </c>
      <c r="AM17" s="188">
        <v>100</v>
      </c>
      <c r="AN17" s="189">
        <v>51.6</v>
      </c>
      <c r="AO17" s="197">
        <f t="shared" si="14"/>
        <v>0.78942283080558384</v>
      </c>
      <c r="AP17" s="189">
        <v>78.5</v>
      </c>
      <c r="AQ17" s="200">
        <f t="shared" si="15"/>
        <v>0.97251382125403263</v>
      </c>
      <c r="AR17" s="189">
        <v>53.85</v>
      </c>
      <c r="AS17" s="198">
        <f t="shared" si="16"/>
        <v>0.85363189691239383</v>
      </c>
      <c r="AT17" s="189">
        <v>58.23</v>
      </c>
      <c r="AU17" s="198">
        <f t="shared" si="17"/>
        <v>0.88527660663530472</v>
      </c>
      <c r="AV17" s="189">
        <v>35.590000000000003</v>
      </c>
      <c r="AW17" s="198">
        <f t="shared" si="18"/>
        <v>0.748058283136116</v>
      </c>
      <c r="AX17" s="189">
        <v>81.099999999999994</v>
      </c>
      <c r="AY17" s="197">
        <f t="shared" si="19"/>
        <v>0.90190926426270202</v>
      </c>
      <c r="AZ17" s="189">
        <v>93.1</v>
      </c>
      <c r="BA17" s="197">
        <f t="shared" si="20"/>
        <v>0.96827833838421096</v>
      </c>
      <c r="BB17" s="187">
        <v>1067748.6666666667</v>
      </c>
    </row>
    <row r="18" spans="1:54" x14ac:dyDescent="0.2">
      <c r="A18" s="196" t="s">
        <v>20</v>
      </c>
      <c r="B18" s="189">
        <v>52.198703765869141</v>
      </c>
      <c r="C18" s="197">
        <f t="shared" si="0"/>
        <v>0.92580860468574522</v>
      </c>
      <c r="D18" s="189">
        <v>37</v>
      </c>
      <c r="E18" s="197">
        <f t="shared" si="1"/>
        <v>0.94765935463497875</v>
      </c>
      <c r="F18" s="189">
        <v>20.119599999999998</v>
      </c>
      <c r="G18" s="197">
        <f t="shared" si="2"/>
        <v>0.85225544890044869</v>
      </c>
      <c r="H18" s="189">
        <v>40.417009999999998</v>
      </c>
      <c r="I18" s="197">
        <f t="shared" si="3"/>
        <v>0.87657527944399583</v>
      </c>
      <c r="J18" s="189">
        <v>64.341443635485561</v>
      </c>
      <c r="K18" s="197">
        <f t="shared" si="4"/>
        <v>0.94729625995310329</v>
      </c>
      <c r="L18" s="187">
        <v>3090</v>
      </c>
      <c r="M18" s="198">
        <f t="shared" si="5"/>
        <v>0.94068045854366011</v>
      </c>
      <c r="N18" s="187">
        <v>23039</v>
      </c>
      <c r="O18" s="197">
        <f t="shared" si="6"/>
        <v>0.82982843857570343</v>
      </c>
      <c r="P18" s="188">
        <v>85</v>
      </c>
      <c r="Q18" s="199">
        <f t="shared" si="7"/>
        <v>0.96225044864937626</v>
      </c>
      <c r="R18" s="188">
        <v>22.716609999999999</v>
      </c>
      <c r="S18" s="199">
        <f t="shared" si="8"/>
        <v>0.87309927785635499</v>
      </c>
      <c r="T18" s="188">
        <v>36.795364379882812</v>
      </c>
      <c r="U18" s="200">
        <f t="shared" si="9"/>
        <v>0.99993701404740143</v>
      </c>
      <c r="V18" s="188">
        <v>19.790645599365234</v>
      </c>
      <c r="W18" s="197">
        <f t="shared" si="10"/>
        <v>0.71235696898800338</v>
      </c>
      <c r="X18" s="188">
        <v>36.429200000000002</v>
      </c>
      <c r="Y18" s="198">
        <f t="shared" si="11"/>
        <v>0.86936329064455664</v>
      </c>
      <c r="Z18" s="188">
        <v>37.475562525134904</v>
      </c>
      <c r="AA18" s="188">
        <v>68.862854257956144</v>
      </c>
      <c r="AB18" s="188">
        <v>44.626309999999997</v>
      </c>
      <c r="AC18" s="197">
        <f t="shared" si="12"/>
        <v>0.88327812423677998</v>
      </c>
      <c r="AD18" s="188">
        <v>16.712630000000001</v>
      </c>
      <c r="AE18" s="197">
        <f t="shared" si="13"/>
        <v>0.68613286603919144</v>
      </c>
      <c r="AF18" s="188">
        <v>100</v>
      </c>
      <c r="AG18" s="188">
        <v>100</v>
      </c>
      <c r="AH18" s="188">
        <v>100</v>
      </c>
      <c r="AI18" s="188">
        <v>100</v>
      </c>
      <c r="AJ18" s="188">
        <v>100</v>
      </c>
      <c r="AK18" s="188">
        <v>100</v>
      </c>
      <c r="AL18" s="188">
        <v>100.00000000000001</v>
      </c>
      <c r="AM18" s="188">
        <v>100</v>
      </c>
      <c r="AN18" s="189">
        <v>84.2</v>
      </c>
      <c r="AO18" s="197">
        <v>1</v>
      </c>
      <c r="AP18" s="189">
        <v>82.3</v>
      </c>
      <c r="AQ18" s="200">
        <f t="shared" si="15"/>
        <v>0.99577420385358495</v>
      </c>
      <c r="AR18" s="189">
        <v>69.400000000000006</v>
      </c>
      <c r="AS18" s="198">
        <f t="shared" si="16"/>
        <v>0.96907528150183564</v>
      </c>
      <c r="AT18" s="189">
        <v>56.25</v>
      </c>
      <c r="AU18" s="198">
        <f t="shared" si="17"/>
        <v>0.87009536767873275</v>
      </c>
      <c r="AV18" s="189">
        <v>47.8</v>
      </c>
      <c r="AW18" s="198">
        <f t="shared" si="18"/>
        <v>0.86693271194714128</v>
      </c>
      <c r="AX18" s="189">
        <v>97.7</v>
      </c>
      <c r="AY18" s="197">
        <f t="shared" si="19"/>
        <v>0.98991909743088358</v>
      </c>
      <c r="AZ18" s="189">
        <v>97.2</v>
      </c>
      <c r="BA18" s="197">
        <f t="shared" si="20"/>
        <v>0.98936947787276297</v>
      </c>
      <c r="BB18" s="187">
        <v>3642701.3333333335</v>
      </c>
    </row>
    <row r="19" spans="1:54" x14ac:dyDescent="0.2">
      <c r="A19" s="196" t="s">
        <v>21</v>
      </c>
      <c r="B19" s="189">
        <v>40.061832427978516</v>
      </c>
      <c r="C19" s="197">
        <f t="shared" si="0"/>
        <v>0.81106705069441898</v>
      </c>
      <c r="D19" s="189">
        <v>32.9</v>
      </c>
      <c r="E19" s="197">
        <f t="shared" si="1"/>
        <v>0.89361271774767637</v>
      </c>
      <c r="F19" s="189">
        <v>14.25549</v>
      </c>
      <c r="G19" s="197">
        <f t="shared" si="2"/>
        <v>0.71738318084468966</v>
      </c>
      <c r="H19" s="189">
        <v>15.377179999999999</v>
      </c>
      <c r="I19" s="197">
        <f t="shared" si="3"/>
        <v>0.54068643879337031</v>
      </c>
      <c r="J19" s="189">
        <v>51.633328663438796</v>
      </c>
      <c r="K19" s="197">
        <f t="shared" si="4"/>
        <v>0.84860480017614293</v>
      </c>
      <c r="L19" s="187">
        <v>1829</v>
      </c>
      <c r="M19" s="198">
        <f t="shared" si="5"/>
        <v>0.72371860137404209</v>
      </c>
      <c r="N19" s="187">
        <v>10694</v>
      </c>
      <c r="O19" s="197">
        <f t="shared" si="6"/>
        <v>0.56536197013639344</v>
      </c>
      <c r="P19" s="188">
        <v>82</v>
      </c>
      <c r="Q19" s="199">
        <f t="shared" si="7"/>
        <v>0.94511702310551704</v>
      </c>
      <c r="R19" s="188">
        <v>18.214700000000001</v>
      </c>
      <c r="S19" s="199">
        <f t="shared" si="8"/>
        <v>0.78181298507006203</v>
      </c>
      <c r="T19" s="188">
        <v>23.480871200561523</v>
      </c>
      <c r="U19" s="198">
        <f t="shared" si="9"/>
        <v>0.79879105665322259</v>
      </c>
      <c r="V19" s="188">
        <v>11.554910659790039</v>
      </c>
      <c r="W19" s="197">
        <f t="shared" si="10"/>
        <v>0.54431586464794213</v>
      </c>
      <c r="X19" s="188">
        <v>25.460290000000001</v>
      </c>
      <c r="Y19" s="198">
        <f t="shared" si="11"/>
        <v>0.7267886792131294</v>
      </c>
      <c r="Z19" s="188">
        <v>29.575580761997344</v>
      </c>
      <c r="AA19" s="188">
        <v>52.04285533675835</v>
      </c>
      <c r="AB19" s="188">
        <v>14.71491</v>
      </c>
      <c r="AC19" s="197">
        <f t="shared" si="12"/>
        <v>0.50720180532867909</v>
      </c>
      <c r="AD19" s="188">
        <v>6.1039500000000002</v>
      </c>
      <c r="AE19" s="197">
        <f t="shared" si="13"/>
        <v>0.41465920165978082</v>
      </c>
      <c r="AF19" s="188">
        <v>100</v>
      </c>
      <c r="AG19" s="188">
        <v>100</v>
      </c>
      <c r="AH19" s="188">
        <v>100</v>
      </c>
      <c r="AI19" s="188">
        <v>100</v>
      </c>
      <c r="AJ19" s="188">
        <v>100</v>
      </c>
      <c r="AK19" s="188">
        <v>100.00000000000001</v>
      </c>
      <c r="AL19" s="188">
        <v>100</v>
      </c>
      <c r="AM19" s="188">
        <v>100</v>
      </c>
      <c r="AN19" s="189">
        <v>76.2</v>
      </c>
      <c r="AO19" s="197">
        <f t="shared" si="14"/>
        <v>0.95931739016472739</v>
      </c>
      <c r="AP19" s="189">
        <v>81.900000000000006</v>
      </c>
      <c r="AQ19" s="200">
        <f t="shared" si="15"/>
        <v>0.9933513919816126</v>
      </c>
      <c r="AR19" s="189">
        <v>65.45</v>
      </c>
      <c r="AS19" s="198">
        <f t="shared" si="16"/>
        <v>0.94109313688225038</v>
      </c>
      <c r="AT19" s="189">
        <v>62.76</v>
      </c>
      <c r="AU19" s="198">
        <f t="shared" si="17"/>
        <v>0.91906676290150746</v>
      </c>
      <c r="AV19" s="189">
        <v>22.159999999999997</v>
      </c>
      <c r="AW19" s="198">
        <f t="shared" si="18"/>
        <v>0.59027762362804737</v>
      </c>
      <c r="AX19" s="189">
        <v>89.8</v>
      </c>
      <c r="AY19" s="197">
        <f t="shared" si="19"/>
        <v>0.94905326843068027</v>
      </c>
      <c r="AZ19" s="189">
        <v>89.7</v>
      </c>
      <c r="BA19" s="197">
        <f t="shared" si="20"/>
        <v>0.9504331974630722</v>
      </c>
      <c r="BB19" s="187">
        <v>8873932.666666666</v>
      </c>
    </row>
    <row r="20" spans="1:54" ht="15.75" customHeight="1" x14ac:dyDescent="0.2">
      <c r="A20" s="196" t="s">
        <v>22</v>
      </c>
      <c r="B20" s="189">
        <v>44.450614929199219</v>
      </c>
      <c r="C20" s="197">
        <f t="shared" si="0"/>
        <v>0.85433901633418186</v>
      </c>
      <c r="D20" s="189">
        <v>35.200000000000003</v>
      </c>
      <c r="E20" s="197">
        <f t="shared" si="1"/>
        <v>0.92432079498344888</v>
      </c>
      <c r="F20" s="189">
        <v>15.19632</v>
      </c>
      <c r="G20" s="197">
        <f t="shared" si="2"/>
        <v>0.74067780451982179</v>
      </c>
      <c r="H20" s="189">
        <v>34.19115</v>
      </c>
      <c r="I20" s="197">
        <f t="shared" si="3"/>
        <v>0.80623933364595324</v>
      </c>
      <c r="J20" s="189">
        <v>56.771131185232385</v>
      </c>
      <c r="K20" s="197">
        <f t="shared" si="4"/>
        <v>0.88982416567496114</v>
      </c>
      <c r="L20" s="187">
        <v>2150</v>
      </c>
      <c r="M20" s="198">
        <f t="shared" si="5"/>
        <v>0.78466108135948043</v>
      </c>
      <c r="N20" s="187">
        <v>18484</v>
      </c>
      <c r="O20" s="197">
        <f t="shared" si="6"/>
        <v>0.74328348229793106</v>
      </c>
      <c r="P20" s="188">
        <v>79.3</v>
      </c>
      <c r="Q20" s="199">
        <f t="shared" si="7"/>
        <v>0.92942693239326357</v>
      </c>
      <c r="R20" s="188">
        <v>16.886330000000001</v>
      </c>
      <c r="S20" s="199">
        <f t="shared" si="8"/>
        <v>0.75276514872004852</v>
      </c>
      <c r="T20" s="188">
        <v>29.896238327026367</v>
      </c>
      <c r="U20" s="198">
        <f t="shared" si="9"/>
        <v>0.90133111597554239</v>
      </c>
      <c r="V20" s="188">
        <v>16.524223327636719</v>
      </c>
      <c r="W20" s="197">
        <f t="shared" si="10"/>
        <v>0.65092091227887827</v>
      </c>
      <c r="X20" s="188">
        <v>37.48077</v>
      </c>
      <c r="Y20" s="198">
        <f t="shared" si="11"/>
        <v>0.88182160106202034</v>
      </c>
      <c r="Z20" s="188">
        <v>33.913550985010133</v>
      </c>
      <c r="AA20" s="188">
        <v>63.792306353057548</v>
      </c>
      <c r="AB20" s="188">
        <v>42.572180000000003</v>
      </c>
      <c r="AC20" s="197">
        <f t="shared" si="12"/>
        <v>0.86271019532568471</v>
      </c>
      <c r="AD20" s="188">
        <v>4.6918899999999999</v>
      </c>
      <c r="AE20" s="197">
        <f t="shared" si="13"/>
        <v>0.36354630446884995</v>
      </c>
      <c r="AF20" s="188">
        <v>100</v>
      </c>
      <c r="AG20" s="188">
        <v>100</v>
      </c>
      <c r="AH20" s="188">
        <v>100</v>
      </c>
      <c r="AI20" s="188">
        <v>100</v>
      </c>
      <c r="AJ20" s="188">
        <v>100</v>
      </c>
      <c r="AK20" s="188">
        <v>100</v>
      </c>
      <c r="AL20" s="188">
        <v>99.999999999999986</v>
      </c>
      <c r="AM20" s="188">
        <v>100</v>
      </c>
      <c r="AN20" s="189">
        <v>73.599999999999994</v>
      </c>
      <c r="AO20" s="197">
        <f t="shared" si="14"/>
        <v>0.94280904158206336</v>
      </c>
      <c r="AP20" s="189">
        <v>83.5</v>
      </c>
      <c r="AQ20" s="200">
        <v>1</v>
      </c>
      <c r="AR20" s="189">
        <v>68</v>
      </c>
      <c r="AS20" s="198">
        <f t="shared" si="16"/>
        <v>0.95925094818652767</v>
      </c>
      <c r="AT20" s="189">
        <v>68.88</v>
      </c>
      <c r="AU20" s="198">
        <f t="shared" si="17"/>
        <v>0.96283565051663278</v>
      </c>
      <c r="AV20" s="189">
        <v>40.94</v>
      </c>
      <c r="AW20" s="198">
        <f t="shared" si="18"/>
        <v>0.80231583047070643</v>
      </c>
      <c r="AX20" s="189">
        <v>99.6</v>
      </c>
      <c r="AY20" s="197">
        <f t="shared" si="19"/>
        <v>0.9994983696699653</v>
      </c>
      <c r="AZ20" s="189">
        <v>94.7</v>
      </c>
      <c r="BA20" s="197">
        <f t="shared" si="20"/>
        <v>0.97656322381644878</v>
      </c>
      <c r="BB20" s="187">
        <v>38359351</v>
      </c>
    </row>
    <row r="21" spans="1:54" ht="15.75" customHeight="1" x14ac:dyDescent="0.2">
      <c r="A21" s="196" t="s">
        <v>23</v>
      </c>
      <c r="B21" s="189">
        <v>47.248538970947266</v>
      </c>
      <c r="C21" s="197">
        <f t="shared" si="0"/>
        <v>0.88081671097946235</v>
      </c>
      <c r="D21" s="189">
        <v>35.4</v>
      </c>
      <c r="E21" s="197">
        <f t="shared" si="1"/>
        <v>0.92694298690419663</v>
      </c>
      <c r="F21" s="189">
        <v>21.746390000000002</v>
      </c>
      <c r="G21" s="197">
        <f t="shared" si="2"/>
        <v>0.88604076150419375</v>
      </c>
      <c r="H21" s="189">
        <v>19.99634</v>
      </c>
      <c r="I21" s="197">
        <f t="shared" si="3"/>
        <v>0.61656999207963392</v>
      </c>
      <c r="J21" s="189">
        <v>65.301892509574174</v>
      </c>
      <c r="K21" s="197">
        <f t="shared" si="4"/>
        <v>0.95434039310279095</v>
      </c>
      <c r="L21" s="187">
        <v>2577</v>
      </c>
      <c r="M21" s="198">
        <f t="shared" si="5"/>
        <v>0.85905326295350593</v>
      </c>
      <c r="N21" s="187">
        <v>23851</v>
      </c>
      <c r="O21" s="197">
        <f t="shared" si="6"/>
        <v>0.84432529034911963</v>
      </c>
      <c r="P21" s="188">
        <v>88</v>
      </c>
      <c r="Q21" s="199">
        <f t="shared" si="7"/>
        <v>0.97908409469668001</v>
      </c>
      <c r="R21" s="188">
        <v>23.852599999999999</v>
      </c>
      <c r="S21" s="199">
        <f t="shared" si="8"/>
        <v>0.89466352266757032</v>
      </c>
      <c r="T21" s="188">
        <v>29.004362106323242</v>
      </c>
      <c r="U21" s="198">
        <f t="shared" si="9"/>
        <v>0.88778489160313145</v>
      </c>
      <c r="V21" s="188">
        <v>25.006507873535156</v>
      </c>
      <c r="W21" s="197">
        <f t="shared" si="10"/>
        <v>0.80074497162194191</v>
      </c>
      <c r="X21" s="188">
        <v>31.952069999999999</v>
      </c>
      <c r="Y21" s="198">
        <f t="shared" si="11"/>
        <v>0.81419040561622336</v>
      </c>
      <c r="Z21" s="188">
        <v>37.892517384510811</v>
      </c>
      <c r="AA21" s="188">
        <v>58.592537703558413</v>
      </c>
      <c r="AB21" s="188">
        <v>35.570160000000001</v>
      </c>
      <c r="AC21" s="197">
        <f t="shared" si="12"/>
        <v>0.78857843240602521</v>
      </c>
      <c r="AD21" s="188">
        <v>13.20514</v>
      </c>
      <c r="AE21" s="197">
        <f t="shared" si="13"/>
        <v>0.60989816744099778</v>
      </c>
      <c r="AF21" s="188">
        <v>100</v>
      </c>
      <c r="AG21" s="188">
        <v>100</v>
      </c>
      <c r="AH21" s="188">
        <v>100</v>
      </c>
      <c r="AI21" s="188">
        <v>100</v>
      </c>
      <c r="AJ21" s="188">
        <v>100</v>
      </c>
      <c r="AK21" s="188">
        <v>100</v>
      </c>
      <c r="AL21" s="188">
        <v>100</v>
      </c>
      <c r="AM21" s="188">
        <v>100</v>
      </c>
      <c r="AN21" s="189">
        <v>67.5</v>
      </c>
      <c r="AO21" s="197">
        <f t="shared" si="14"/>
        <v>0.90289389814326904</v>
      </c>
      <c r="AP21" s="189">
        <v>82.9</v>
      </c>
      <c r="AQ21" s="200">
        <f t="shared" si="15"/>
        <v>0.99939740880337069</v>
      </c>
      <c r="AR21" s="189">
        <v>63.95</v>
      </c>
      <c r="AS21" s="198">
        <f t="shared" si="16"/>
        <v>0.93024652253734763</v>
      </c>
      <c r="AT21" s="189">
        <v>62.205529796273574</v>
      </c>
      <c r="AU21" s="198">
        <f t="shared" si="17"/>
        <v>0.91499788404666438</v>
      </c>
      <c r="AV21" s="189">
        <v>35.22</v>
      </c>
      <c r="AW21" s="198">
        <f t="shared" si="18"/>
        <v>0.74415965014616337</v>
      </c>
      <c r="AX21" s="189">
        <v>96.6</v>
      </c>
      <c r="AY21" s="197">
        <f t="shared" si="19"/>
        <v>0.98433059495297681</v>
      </c>
      <c r="AZ21" s="189">
        <v>94.4</v>
      </c>
      <c r="BA21" s="197">
        <f t="shared" si="20"/>
        <v>0.97501517017660899</v>
      </c>
      <c r="BB21" s="187">
        <v>52259156</v>
      </c>
    </row>
    <row r="22" spans="1:54" ht="15.75" customHeight="1" x14ac:dyDescent="0.2">
      <c r="A22" s="196" t="s">
        <v>24</v>
      </c>
      <c r="B22" s="189">
        <v>45.723415374755859</v>
      </c>
      <c r="C22" s="197">
        <f t="shared" si="0"/>
        <v>0.86648427449287613</v>
      </c>
      <c r="D22" s="189">
        <v>32.4</v>
      </c>
      <c r="E22" s="197">
        <f t="shared" si="1"/>
        <v>0.88679635034786375</v>
      </c>
      <c r="F22" s="189">
        <v>14.40483</v>
      </c>
      <c r="G22" s="197">
        <f t="shared" si="2"/>
        <v>0.72113103101927112</v>
      </c>
      <c r="H22" s="189">
        <v>27.30753</v>
      </c>
      <c r="I22" s="197">
        <f t="shared" si="3"/>
        <v>0.72052381136062571</v>
      </c>
      <c r="J22" s="189">
        <v>60.38170549470037</v>
      </c>
      <c r="K22" s="197">
        <f t="shared" si="4"/>
        <v>0.91768389478564949</v>
      </c>
      <c r="L22" s="187">
        <v>1600</v>
      </c>
      <c r="M22" s="198">
        <f t="shared" si="5"/>
        <v>0.67689744342241265</v>
      </c>
      <c r="N22" s="187">
        <v>10953</v>
      </c>
      <c r="O22" s="197">
        <f t="shared" si="6"/>
        <v>0.5721673156763275</v>
      </c>
      <c r="P22" s="188">
        <v>80.7</v>
      </c>
      <c r="Q22" s="199">
        <f t="shared" si="7"/>
        <v>0.93759531105923388</v>
      </c>
      <c r="R22" s="188">
        <v>19.889189999999999</v>
      </c>
      <c r="S22" s="199">
        <f t="shared" si="8"/>
        <v>0.81695929104299714</v>
      </c>
      <c r="T22" s="188">
        <v>20.55133056640625</v>
      </c>
      <c r="U22" s="198">
        <f t="shared" si="9"/>
        <v>0.74730185985269715</v>
      </c>
      <c r="V22" s="188">
        <v>10.268052101135254</v>
      </c>
      <c r="W22" s="197">
        <f t="shared" si="10"/>
        <v>0.51311147639533095</v>
      </c>
      <c r="X22" s="188">
        <v>25.537990000000001</v>
      </c>
      <c r="Y22" s="198">
        <f t="shared" si="11"/>
        <v>0.727896845320397</v>
      </c>
      <c r="Z22" s="188">
        <v>28.407411448911141</v>
      </c>
      <c r="AA22" s="188">
        <v>38.215977421660043</v>
      </c>
      <c r="AB22" s="188">
        <v>15.860799999999999</v>
      </c>
      <c r="AC22" s="197">
        <f t="shared" si="12"/>
        <v>0.52658020593895594</v>
      </c>
      <c r="AD22" s="188">
        <v>10.530989999999999</v>
      </c>
      <c r="AE22" s="197">
        <f t="shared" si="13"/>
        <v>0.54465365658719556</v>
      </c>
      <c r="AF22" s="188">
        <v>100</v>
      </c>
      <c r="AG22" s="188">
        <v>100</v>
      </c>
      <c r="AH22" s="188">
        <v>100</v>
      </c>
      <c r="AI22" s="188">
        <v>100</v>
      </c>
      <c r="AJ22" s="188">
        <v>99.999999999999986</v>
      </c>
      <c r="AK22" s="188">
        <v>100</v>
      </c>
      <c r="AL22" s="188">
        <v>100</v>
      </c>
      <c r="AM22" s="188">
        <v>100</v>
      </c>
      <c r="AN22" s="189">
        <v>60.5</v>
      </c>
      <c r="AO22" s="197">
        <f t="shared" si="14"/>
        <v>0.85479607422028758</v>
      </c>
      <c r="AP22" s="189">
        <v>78.2</v>
      </c>
      <c r="AQ22" s="200">
        <f t="shared" si="15"/>
        <v>0.97065373573627955</v>
      </c>
      <c r="AR22" s="189">
        <v>57.5</v>
      </c>
      <c r="AS22" s="198">
        <f t="shared" si="16"/>
        <v>0.88208757186485187</v>
      </c>
      <c r="AT22" s="189">
        <v>65.3</v>
      </c>
      <c r="AU22" s="198">
        <f t="shared" si="17"/>
        <v>0.93748037215882107</v>
      </c>
      <c r="AV22" s="189">
        <v>24.370000000000005</v>
      </c>
      <c r="AW22" s="198">
        <f t="shared" si="18"/>
        <v>0.61901219747992919</v>
      </c>
      <c r="AX22" s="189">
        <v>95.8</v>
      </c>
      <c r="AY22" s="197">
        <f t="shared" si="19"/>
        <v>0.98024621802067236</v>
      </c>
      <c r="AZ22" s="189">
        <v>97.2</v>
      </c>
      <c r="BA22" s="197">
        <f t="shared" si="20"/>
        <v>0.98936947787276297</v>
      </c>
      <c r="BB22" s="187">
        <v>3394009.666666667</v>
      </c>
    </row>
    <row r="23" spans="1:54" ht="15.75" customHeight="1" x14ac:dyDescent="0.2">
      <c r="A23" s="196" t="s">
        <v>25</v>
      </c>
      <c r="B23" s="189">
        <v>40.710948944091797</v>
      </c>
      <c r="C23" s="197">
        <f t="shared" si="0"/>
        <v>0.81761145320300666</v>
      </c>
      <c r="D23" s="189">
        <v>31.8</v>
      </c>
      <c r="E23" s="197">
        <f t="shared" si="1"/>
        <v>0.87854690267177815</v>
      </c>
      <c r="F23" s="189">
        <v>14.987360000000001</v>
      </c>
      <c r="G23" s="197">
        <f t="shared" si="2"/>
        <v>0.73556775880800673</v>
      </c>
      <c r="H23" s="189">
        <v>20.758880000000001</v>
      </c>
      <c r="I23" s="197">
        <f t="shared" si="3"/>
        <v>0.62821613582268387</v>
      </c>
      <c r="J23" s="189">
        <v>53.968770858847073</v>
      </c>
      <c r="K23" s="197">
        <f t="shared" si="4"/>
        <v>0.86758430278480281</v>
      </c>
      <c r="L23" s="187">
        <v>2388</v>
      </c>
      <c r="M23" s="198">
        <f t="shared" si="5"/>
        <v>0.82695150840352127</v>
      </c>
      <c r="N23" s="187">
        <v>19479</v>
      </c>
      <c r="O23" s="197">
        <f t="shared" si="6"/>
        <v>0.76302686774233142</v>
      </c>
      <c r="P23" s="188">
        <v>80.7</v>
      </c>
      <c r="Q23" s="199">
        <f t="shared" si="7"/>
        <v>0.93759531105923388</v>
      </c>
      <c r="R23" s="188">
        <v>16.529330000000002</v>
      </c>
      <c r="S23" s="199">
        <f t="shared" si="8"/>
        <v>0.74476540155656046</v>
      </c>
      <c r="T23" s="188">
        <v>14.710958480834961</v>
      </c>
      <c r="U23" s="198">
        <f t="shared" si="9"/>
        <v>0.63226126446622388</v>
      </c>
      <c r="V23" s="188">
        <v>12.846904754638672</v>
      </c>
      <c r="W23" s="197">
        <f t="shared" si="10"/>
        <v>0.5739406016492512</v>
      </c>
      <c r="X23" s="188">
        <v>36.295070000000003</v>
      </c>
      <c r="Y23" s="198">
        <f t="shared" si="11"/>
        <v>0.8677613445166501</v>
      </c>
      <c r="Z23" s="188">
        <v>29.250956227433328</v>
      </c>
      <c r="AA23" s="188">
        <v>51.578882311669638</v>
      </c>
      <c r="AB23" s="188">
        <v>26.063289999999999</v>
      </c>
      <c r="AC23" s="197">
        <f t="shared" si="12"/>
        <v>0.67501994272534127</v>
      </c>
      <c r="AD23" s="188">
        <v>11.704549999999999</v>
      </c>
      <c r="AE23" s="197">
        <f t="shared" si="13"/>
        <v>0.57419999460363713</v>
      </c>
      <c r="AF23" s="188">
        <v>100</v>
      </c>
      <c r="AG23" s="188">
        <v>99.999999999999986</v>
      </c>
      <c r="AH23" s="188">
        <v>100</v>
      </c>
      <c r="AI23" s="188">
        <v>99.999999999999986</v>
      </c>
      <c r="AJ23" s="188">
        <v>100</v>
      </c>
      <c r="AK23" s="188">
        <v>100</v>
      </c>
      <c r="AL23" s="188">
        <v>100</v>
      </c>
      <c r="AM23" s="188">
        <v>100</v>
      </c>
      <c r="AN23" s="189">
        <v>73.3</v>
      </c>
      <c r="AO23" s="197">
        <f t="shared" si="14"/>
        <v>0.94088559372704383</v>
      </c>
      <c r="AP23" s="189">
        <v>83.4</v>
      </c>
      <c r="AQ23" s="200">
        <v>1</v>
      </c>
      <c r="AR23" s="189">
        <v>66.849999999999994</v>
      </c>
      <c r="AS23" s="198">
        <f t="shared" si="16"/>
        <v>0.95110504777757521</v>
      </c>
      <c r="AT23" s="189">
        <v>73.11</v>
      </c>
      <c r="AU23" s="198">
        <f t="shared" si="17"/>
        <v>0.99195960061877408</v>
      </c>
      <c r="AV23" s="189">
        <v>27.25</v>
      </c>
      <c r="AW23" s="198">
        <f t="shared" si="18"/>
        <v>0.65456788761507034</v>
      </c>
      <c r="AX23" s="189">
        <v>97.4</v>
      </c>
      <c r="AY23" s="197">
        <f t="shared" si="19"/>
        <v>0.9883980940780549</v>
      </c>
      <c r="AZ23" s="189">
        <v>97</v>
      </c>
      <c r="BA23" s="197">
        <f t="shared" si="20"/>
        <v>0.98835108390459492</v>
      </c>
      <c r="BB23" s="187">
        <v>50678921</v>
      </c>
    </row>
    <row r="24" spans="1:54" ht="15.75" customHeight="1" x14ac:dyDescent="0.2">
      <c r="A24" s="196" t="s">
        <v>26</v>
      </c>
      <c r="B24" s="189">
        <v>54.087425231933594</v>
      </c>
      <c r="C24" s="197">
        <f t="shared" si="0"/>
        <v>0.94240917932695123</v>
      </c>
      <c r="D24" s="189">
        <v>37.1</v>
      </c>
      <c r="E24" s="197">
        <f t="shared" si="1"/>
        <v>0.94893911126752695</v>
      </c>
      <c r="F24" s="189">
        <v>12.297330000000001</v>
      </c>
      <c r="G24" s="197">
        <f t="shared" si="2"/>
        <v>0.66629342740863229</v>
      </c>
      <c r="H24" s="189">
        <v>17.987580000000001</v>
      </c>
      <c r="I24" s="197">
        <f t="shared" si="3"/>
        <v>0.58478132795166482</v>
      </c>
      <c r="J24" s="189">
        <v>51.88523871698856</v>
      </c>
      <c r="K24" s="197">
        <f t="shared" si="4"/>
        <v>0.85067237920963978</v>
      </c>
      <c r="L24" s="187">
        <v>2043</v>
      </c>
      <c r="M24" s="198">
        <f t="shared" si="5"/>
        <v>0.76488662322709799</v>
      </c>
      <c r="N24" s="187">
        <v>19888</v>
      </c>
      <c r="O24" s="197">
        <f t="shared" si="6"/>
        <v>0.77099588031190613</v>
      </c>
      <c r="P24" s="188">
        <v>85</v>
      </c>
      <c r="Q24" s="199">
        <f t="shared" si="7"/>
        <v>0.96225044864937626</v>
      </c>
      <c r="R24" s="188">
        <v>23.278940000000002</v>
      </c>
      <c r="S24" s="199">
        <f t="shared" si="8"/>
        <v>0.88383962528361248</v>
      </c>
      <c r="T24" s="188">
        <v>34.863758087158203</v>
      </c>
      <c r="U24" s="198">
        <f t="shared" si="9"/>
        <v>0.97333690499708225</v>
      </c>
      <c r="V24" s="188">
        <v>13.346055030822754</v>
      </c>
      <c r="W24" s="197">
        <f t="shared" si="10"/>
        <v>0.58498422137000028</v>
      </c>
      <c r="X24" s="188">
        <v>30.27197</v>
      </c>
      <c r="Y24" s="198">
        <f t="shared" si="11"/>
        <v>0.79249553318897714</v>
      </c>
      <c r="Z24" s="188">
        <v>42.428963360638996</v>
      </c>
      <c r="AA24" s="188">
        <v>54.780619626960714</v>
      </c>
      <c r="AB24" s="188">
        <v>15.825950000000001</v>
      </c>
      <c r="AC24" s="197">
        <f t="shared" si="12"/>
        <v>0.52600137599862562</v>
      </c>
      <c r="AD24" s="188">
        <v>8.3862400000000008</v>
      </c>
      <c r="AE24" s="197">
        <f t="shared" si="13"/>
        <v>0.48603715153890897</v>
      </c>
      <c r="AF24" s="188">
        <v>100</v>
      </c>
      <c r="AG24" s="188">
        <v>100</v>
      </c>
      <c r="AH24" s="188">
        <v>100</v>
      </c>
      <c r="AI24" s="188">
        <v>100</v>
      </c>
      <c r="AJ24" s="188">
        <v>100</v>
      </c>
      <c r="AK24" s="188">
        <v>100</v>
      </c>
      <c r="AL24" s="188">
        <v>100</v>
      </c>
      <c r="AM24" s="188">
        <v>100</v>
      </c>
      <c r="AN24" s="189">
        <v>77.8</v>
      </c>
      <c r="AO24" s="197">
        <f t="shared" si="14"/>
        <v>0.96933664253965368</v>
      </c>
      <c r="AP24" s="189">
        <v>82.9</v>
      </c>
      <c r="AQ24" s="200">
        <f t="shared" si="15"/>
        <v>0.99939740880337069</v>
      </c>
      <c r="AR24" s="189">
        <v>62.2</v>
      </c>
      <c r="AS24" s="198">
        <f t="shared" si="16"/>
        <v>0.9174300753553053</v>
      </c>
      <c r="AT24" s="189">
        <v>68.349999999999994</v>
      </c>
      <c r="AU24" s="198">
        <f t="shared" si="17"/>
        <v>0.95912420796202857</v>
      </c>
      <c r="AV24" s="189">
        <v>35.67</v>
      </c>
      <c r="AW24" s="198">
        <f t="shared" si="18"/>
        <v>0.74889856229250007</v>
      </c>
      <c r="AX24" s="189">
        <v>98.3</v>
      </c>
      <c r="AY24" s="197">
        <f t="shared" si="19"/>
        <v>0.99295411455961169</v>
      </c>
      <c r="AZ24" s="189">
        <v>94.7</v>
      </c>
      <c r="BA24" s="197">
        <f t="shared" si="20"/>
        <v>0.97656322381644878</v>
      </c>
      <c r="BB24" s="187">
        <v>696368.66666666663</v>
      </c>
    </row>
    <row r="25" spans="1:54" ht="15.75" customHeight="1" x14ac:dyDescent="0.2">
      <c r="A25" s="196" t="s">
        <v>27</v>
      </c>
      <c r="B25" s="189">
        <v>55.565799713134766</v>
      </c>
      <c r="C25" s="197">
        <f t="shared" si="0"/>
        <v>0.95520181339901566</v>
      </c>
      <c r="D25" s="189">
        <v>36.700000000000003</v>
      </c>
      <c r="E25" s="197">
        <f t="shared" si="1"/>
        <v>0.94380967309576047</v>
      </c>
      <c r="F25" s="189">
        <v>15.306800000000001</v>
      </c>
      <c r="G25" s="197">
        <f t="shared" si="2"/>
        <v>0.74336535953845262</v>
      </c>
      <c r="H25" s="189">
        <v>25.403400000000001</v>
      </c>
      <c r="I25" s="197">
        <f t="shared" si="3"/>
        <v>0.69494918708030318</v>
      </c>
      <c r="J25" s="189">
        <v>61.780476042133451</v>
      </c>
      <c r="K25" s="197">
        <f t="shared" si="4"/>
        <v>0.92825232858575357</v>
      </c>
      <c r="L25" s="187">
        <v>1149</v>
      </c>
      <c r="M25" s="198">
        <f t="shared" si="5"/>
        <v>0.57361816628074569</v>
      </c>
      <c r="N25" s="187">
        <v>11867</v>
      </c>
      <c r="O25" s="197">
        <f t="shared" si="6"/>
        <v>0.59556199084969708</v>
      </c>
      <c r="P25" s="188">
        <v>75.2</v>
      </c>
      <c r="Q25" s="199">
        <f t="shared" si="7"/>
        <v>0.90508127441117703</v>
      </c>
      <c r="R25" s="188">
        <v>14.502609999999999</v>
      </c>
      <c r="S25" s="199">
        <f t="shared" si="8"/>
        <v>0.69761362164214591</v>
      </c>
      <c r="T25" s="188">
        <v>29.583221435546875</v>
      </c>
      <c r="U25" s="198">
        <f t="shared" si="9"/>
        <v>0.89660018226381877</v>
      </c>
      <c r="V25" s="188">
        <v>13.937267303466797</v>
      </c>
      <c r="W25" s="197">
        <f t="shared" si="10"/>
        <v>0.59780082660867939</v>
      </c>
      <c r="X25" s="188">
        <v>28.242519999999999</v>
      </c>
      <c r="Y25" s="198">
        <f t="shared" si="11"/>
        <v>0.76547005058346274</v>
      </c>
      <c r="Z25" s="188">
        <v>39.021833658709788</v>
      </c>
      <c r="AA25" s="188">
        <v>70.454014474432157</v>
      </c>
      <c r="AB25" s="188">
        <v>19.903549999999999</v>
      </c>
      <c r="AC25" s="197">
        <f t="shared" si="12"/>
        <v>0.58988487083426777</v>
      </c>
      <c r="AD25" s="188">
        <v>7.9476800000000001</v>
      </c>
      <c r="AE25" s="197">
        <f t="shared" si="13"/>
        <v>0.47315780650767553</v>
      </c>
      <c r="AF25" s="188">
        <v>100</v>
      </c>
      <c r="AG25" s="188">
        <v>99.999999999999986</v>
      </c>
      <c r="AH25" s="188">
        <v>100</v>
      </c>
      <c r="AI25" s="188">
        <v>100</v>
      </c>
      <c r="AJ25" s="188">
        <v>100</v>
      </c>
      <c r="AK25" s="188">
        <v>100</v>
      </c>
      <c r="AL25" s="188">
        <v>100</v>
      </c>
      <c r="AM25" s="188">
        <v>100</v>
      </c>
      <c r="AN25" s="189">
        <v>46.9</v>
      </c>
      <c r="AO25" s="197">
        <f t="shared" si="14"/>
        <v>0.75261219812925362</v>
      </c>
      <c r="AP25" s="189">
        <v>75.099999999999994</v>
      </c>
      <c r="AQ25" s="200">
        <f t="shared" si="15"/>
        <v>0.95121988893653486</v>
      </c>
      <c r="AR25" s="189">
        <v>52.35</v>
      </c>
      <c r="AS25" s="198">
        <f t="shared" si="16"/>
        <v>0.84165890705927049</v>
      </c>
      <c r="AT25" s="189">
        <v>61.94</v>
      </c>
      <c r="AU25" s="198">
        <f t="shared" si="17"/>
        <v>0.91304292095427297</v>
      </c>
      <c r="AV25" s="189">
        <v>31.069999999999993</v>
      </c>
      <c r="AW25" s="198">
        <f t="shared" si="18"/>
        <v>0.69894349741493145</v>
      </c>
      <c r="AX25" s="189">
        <v>88.9</v>
      </c>
      <c r="AY25" s="197">
        <f t="shared" si="19"/>
        <v>0.94428545740958314</v>
      </c>
      <c r="AZ25" s="189">
        <v>82.7</v>
      </c>
      <c r="BA25" s="197">
        <f t="shared" si="20"/>
        <v>0.91259509568078678</v>
      </c>
      <c r="BB25" s="187">
        <v>1576787</v>
      </c>
    </row>
    <row r="26" spans="1:54" ht="15.75" customHeight="1" x14ac:dyDescent="0.2">
      <c r="A26" s="196" t="s">
        <v>28</v>
      </c>
      <c r="B26" s="189">
        <v>56.167995452880859</v>
      </c>
      <c r="C26" s="197">
        <f t="shared" si="0"/>
        <v>0.96036387682449498</v>
      </c>
      <c r="D26" s="189">
        <v>36.700000000000003</v>
      </c>
      <c r="E26" s="197">
        <f t="shared" si="1"/>
        <v>0.94380967309576047</v>
      </c>
      <c r="F26" s="189">
        <v>16.701830000000001</v>
      </c>
      <c r="G26" s="197">
        <f t="shared" si="2"/>
        <v>0.77650122448361203</v>
      </c>
      <c r="H26" s="189">
        <v>19.94605</v>
      </c>
      <c r="I26" s="197">
        <f t="shared" si="3"/>
        <v>0.61579417948117188</v>
      </c>
      <c r="J26" s="189">
        <v>62.500729595759552</v>
      </c>
      <c r="K26" s="197">
        <f t="shared" si="4"/>
        <v>0.93364755815127298</v>
      </c>
      <c r="L26" s="187">
        <v>1125</v>
      </c>
      <c r="M26" s="198">
        <f t="shared" si="5"/>
        <v>0.56759576148312474</v>
      </c>
      <c r="N26" s="187">
        <v>13078</v>
      </c>
      <c r="O26" s="197">
        <f t="shared" si="6"/>
        <v>0.62521180318855163</v>
      </c>
      <c r="P26" s="188">
        <v>77.2</v>
      </c>
      <c r="Q26" s="199">
        <f t="shared" si="7"/>
        <v>0.91703795213965278</v>
      </c>
      <c r="R26" s="188">
        <v>14.40558</v>
      </c>
      <c r="S26" s="199">
        <f t="shared" si="8"/>
        <v>0.6952760062250205</v>
      </c>
      <c r="T26" s="188">
        <v>32.222263336181641</v>
      </c>
      <c r="U26" s="198">
        <f t="shared" si="9"/>
        <v>0.93573766727724372</v>
      </c>
      <c r="V26" s="188">
        <v>13.83359432220459</v>
      </c>
      <c r="W26" s="197">
        <f t="shared" si="10"/>
        <v>0.59557329248648705</v>
      </c>
      <c r="X26" s="188">
        <v>30.300409999999999</v>
      </c>
      <c r="Y26" s="198">
        <f t="shared" si="11"/>
        <v>0.79286771382006549</v>
      </c>
      <c r="Z26" s="188">
        <v>33.575711224795413</v>
      </c>
      <c r="AA26" s="188">
        <v>56.421471799080628</v>
      </c>
      <c r="AB26" s="188">
        <v>15.500690000000001</v>
      </c>
      <c r="AC26" s="197">
        <f t="shared" si="12"/>
        <v>0.52056803966060372</v>
      </c>
      <c r="AD26" s="188">
        <v>4.8745000000000003</v>
      </c>
      <c r="AE26" s="197">
        <f t="shared" si="13"/>
        <v>0.37055344979493793</v>
      </c>
      <c r="AF26" s="188">
        <v>100</v>
      </c>
      <c r="AG26" s="188">
        <v>100</v>
      </c>
      <c r="AH26" s="188">
        <v>100.00000000000001</v>
      </c>
      <c r="AI26" s="188">
        <v>100</v>
      </c>
      <c r="AJ26" s="188">
        <v>100</v>
      </c>
      <c r="AK26" s="188">
        <v>100</v>
      </c>
      <c r="AL26" s="188">
        <v>99.999999999999986</v>
      </c>
      <c r="AM26" s="188">
        <v>100</v>
      </c>
      <c r="AN26" s="189">
        <v>44</v>
      </c>
      <c r="AO26" s="197">
        <f t="shared" si="14"/>
        <v>0.72897254144691548</v>
      </c>
      <c r="AP26" s="189">
        <v>76</v>
      </c>
      <c r="AQ26" s="200">
        <f t="shared" si="15"/>
        <v>0.95690263381517016</v>
      </c>
      <c r="AR26" s="189">
        <v>57.7</v>
      </c>
      <c r="AS26" s="198">
        <f t="shared" si="16"/>
        <v>0.88362030555227911</v>
      </c>
      <c r="AT26" s="189">
        <v>64.97</v>
      </c>
      <c r="AU26" s="198">
        <f t="shared" si="17"/>
        <v>0.9351085469700402</v>
      </c>
      <c r="AV26" s="189">
        <v>30.33</v>
      </c>
      <c r="AW26" s="198">
        <f t="shared" si="18"/>
        <v>0.69056990410300256</v>
      </c>
      <c r="AX26" s="189">
        <v>96.9</v>
      </c>
      <c r="AY26" s="197">
        <f t="shared" si="19"/>
        <v>0.98585787375347633</v>
      </c>
      <c r="AZ26" s="189">
        <v>95.7</v>
      </c>
      <c r="BA26" s="197">
        <f t="shared" si="20"/>
        <v>0.98170577240075085</v>
      </c>
      <c r="BB26" s="187">
        <v>2312670.333333333</v>
      </c>
    </row>
    <row r="27" spans="1:54" ht="15.75" customHeight="1" x14ac:dyDescent="0.2">
      <c r="A27" s="196" t="s">
        <v>29</v>
      </c>
      <c r="B27" s="189">
        <v>52.056621551513672</v>
      </c>
      <c r="C27" s="197">
        <f t="shared" si="0"/>
        <v>0.92454774415577989</v>
      </c>
      <c r="D27" s="189">
        <v>33.5</v>
      </c>
      <c r="E27" s="197">
        <f t="shared" si="1"/>
        <v>0.90172434597082096</v>
      </c>
      <c r="F27" s="189">
        <v>17.22044</v>
      </c>
      <c r="G27" s="197">
        <f t="shared" si="2"/>
        <v>0.78846466902203605</v>
      </c>
      <c r="H27" s="189">
        <v>26.47007</v>
      </c>
      <c r="I27" s="197">
        <f t="shared" si="3"/>
        <v>0.70938936414495046</v>
      </c>
      <c r="J27" s="189">
        <v>71.304713037816384</v>
      </c>
      <c r="K27" s="197">
        <f t="shared" si="4"/>
        <v>0.99723965634501233</v>
      </c>
      <c r="L27" s="187">
        <v>3492</v>
      </c>
      <c r="M27" s="201">
        <v>1</v>
      </c>
      <c r="N27" s="187">
        <v>38724</v>
      </c>
      <c r="O27" s="197">
        <v>1</v>
      </c>
      <c r="P27" s="188">
        <v>82.4</v>
      </c>
      <c r="Q27" s="199">
        <f t="shared" si="7"/>
        <v>0.94741938223723288</v>
      </c>
      <c r="R27" s="188">
        <v>17.214380000000002</v>
      </c>
      <c r="S27" s="199">
        <f t="shared" si="8"/>
        <v>0.76004194515122769</v>
      </c>
      <c r="T27" s="188">
        <v>35.172348022460938</v>
      </c>
      <c r="U27" s="198">
        <f t="shared" si="9"/>
        <v>0.9776350682628504</v>
      </c>
      <c r="V27" s="188">
        <v>24.370157241821289</v>
      </c>
      <c r="W27" s="197">
        <f t="shared" si="10"/>
        <v>0.79049087705891108</v>
      </c>
      <c r="X27" s="188">
        <v>30.008500000000002</v>
      </c>
      <c r="Y27" s="198">
        <f t="shared" si="11"/>
        <v>0.78903928137442392</v>
      </c>
      <c r="Z27" s="188">
        <v>38.542056090673995</v>
      </c>
      <c r="AA27" s="188">
        <v>58.535792782198556</v>
      </c>
      <c r="AB27" s="188">
        <v>41.464979999999997</v>
      </c>
      <c r="AC27" s="197">
        <f t="shared" si="12"/>
        <v>0.85141778097608323</v>
      </c>
      <c r="AD27" s="188">
        <v>16.506799999999998</v>
      </c>
      <c r="AE27" s="197">
        <f t="shared" si="13"/>
        <v>0.68189462652974531</v>
      </c>
      <c r="AF27" s="188">
        <v>100</v>
      </c>
      <c r="AG27" s="188">
        <v>99.999999999999986</v>
      </c>
      <c r="AH27" s="188">
        <v>100</v>
      </c>
      <c r="AI27" s="188">
        <v>100</v>
      </c>
      <c r="AJ27" s="188">
        <v>100</v>
      </c>
      <c r="AK27" s="188">
        <v>100</v>
      </c>
      <c r="AL27" s="188">
        <v>100</v>
      </c>
      <c r="AM27" s="188">
        <v>100</v>
      </c>
      <c r="AN27" s="189">
        <v>68.599999999999994</v>
      </c>
      <c r="AO27" s="197">
        <f t="shared" si="14"/>
        <v>0.91022108053974293</v>
      </c>
      <c r="AP27" s="189">
        <v>82.3</v>
      </c>
      <c r="AQ27" s="200">
        <f t="shared" si="15"/>
        <v>0.99577420385358495</v>
      </c>
      <c r="AR27" s="189">
        <v>60.599999999999994</v>
      </c>
      <c r="AS27" s="198">
        <f t="shared" si="16"/>
        <v>0.90555345706339085</v>
      </c>
      <c r="AT27" s="189">
        <v>55.33</v>
      </c>
      <c r="AU27" s="198">
        <f t="shared" si="17"/>
        <v>0.86295058645918754</v>
      </c>
      <c r="AV27" s="189">
        <v>49.73</v>
      </c>
      <c r="AW27" s="198">
        <f t="shared" si="18"/>
        <v>0.88426140874387971</v>
      </c>
      <c r="AX27" s="189">
        <v>99.1</v>
      </c>
      <c r="AY27" s="197">
        <f t="shared" si="19"/>
        <v>0.9969864321230818</v>
      </c>
      <c r="AZ27" s="189">
        <v>99.2</v>
      </c>
      <c r="BA27" s="197">
        <f t="shared" si="20"/>
        <v>0.99949634849487179</v>
      </c>
      <c r="BB27" s="187">
        <v>485400.33333333337</v>
      </c>
    </row>
    <row r="28" spans="1:54" ht="15.75" customHeight="1" x14ac:dyDescent="0.2">
      <c r="A28" s="196" t="s">
        <v>30</v>
      </c>
      <c r="B28" s="189">
        <v>53.758029937744141</v>
      </c>
      <c r="C28" s="197">
        <f t="shared" si="0"/>
        <v>0.93953513588142779</v>
      </c>
      <c r="D28" s="189">
        <v>34.1</v>
      </c>
      <c r="E28" s="197">
        <f t="shared" si="1"/>
        <v>0.90976365222656663</v>
      </c>
      <c r="F28" s="189">
        <v>14.670540000000001</v>
      </c>
      <c r="G28" s="197">
        <f t="shared" si="2"/>
        <v>0.7277515940700372</v>
      </c>
      <c r="H28" s="189">
        <v>14.987</v>
      </c>
      <c r="I28" s="197">
        <f t="shared" si="3"/>
        <v>0.53378268459423028</v>
      </c>
      <c r="J28" s="189">
        <v>63.974432311977971</v>
      </c>
      <c r="K28" s="197">
        <f t="shared" si="4"/>
        <v>0.94459065032441769</v>
      </c>
      <c r="L28" s="187">
        <v>1410</v>
      </c>
      <c r="M28" s="198">
        <f t="shared" si="5"/>
        <v>0.63543691168244421</v>
      </c>
      <c r="N28" s="187">
        <v>9833</v>
      </c>
      <c r="O28" s="197">
        <f t="shared" si="6"/>
        <v>0.54212510766789779</v>
      </c>
      <c r="P28" s="188">
        <v>87.3</v>
      </c>
      <c r="Q28" s="199">
        <f t="shared" si="7"/>
        <v>0.97518223535750626</v>
      </c>
      <c r="R28" s="188">
        <v>23.120609999999999</v>
      </c>
      <c r="S28" s="199">
        <f t="shared" si="8"/>
        <v>0.88082881195675833</v>
      </c>
      <c r="T28" s="188">
        <v>20.416837692260742</v>
      </c>
      <c r="U28" s="198">
        <f t="shared" si="9"/>
        <v>0.74485258412138367</v>
      </c>
      <c r="V28" s="188">
        <v>13.330032348632812</v>
      </c>
      <c r="W28" s="197">
        <f t="shared" si="10"/>
        <v>0.58463296284677213</v>
      </c>
      <c r="X28" s="188">
        <v>30.99213</v>
      </c>
      <c r="Y28" s="198">
        <f t="shared" si="11"/>
        <v>0.80186672768151168</v>
      </c>
      <c r="Z28" s="188">
        <v>27.472313069436122</v>
      </c>
      <c r="AA28" s="188">
        <v>36.280972290686634</v>
      </c>
      <c r="AB28" s="188">
        <v>14.631869999999999</v>
      </c>
      <c r="AC28" s="197">
        <f t="shared" si="12"/>
        <v>0.50576864580252801</v>
      </c>
      <c r="AD28" s="188">
        <v>10.0174</v>
      </c>
      <c r="AE28" s="197">
        <f t="shared" si="13"/>
        <v>0.53120643980484727</v>
      </c>
      <c r="AF28" s="188">
        <v>100</v>
      </c>
      <c r="AG28" s="188">
        <v>100.00000000000001</v>
      </c>
      <c r="AH28" s="188">
        <v>100</v>
      </c>
      <c r="AI28" s="188">
        <v>100</v>
      </c>
      <c r="AJ28" s="188">
        <v>100</v>
      </c>
      <c r="AK28" s="188">
        <v>100</v>
      </c>
      <c r="AL28" s="188">
        <v>99.999999999999986</v>
      </c>
      <c r="AM28" s="188">
        <v>100</v>
      </c>
      <c r="AN28" s="189">
        <v>60.6</v>
      </c>
      <c r="AO28" s="197">
        <f t="shared" si="14"/>
        <v>0.85550222557922928</v>
      </c>
      <c r="AP28" s="189">
        <v>76.2</v>
      </c>
      <c r="AQ28" s="200">
        <f t="shared" si="15"/>
        <v>0.95816088897252871</v>
      </c>
      <c r="AR28" s="189">
        <v>61.099999999999994</v>
      </c>
      <c r="AS28" s="198">
        <f t="shared" si="16"/>
        <v>0.90928156445852382</v>
      </c>
      <c r="AT28" s="189">
        <v>68.069999999999993</v>
      </c>
      <c r="AU28" s="198">
        <f t="shared" si="17"/>
        <v>0.95715763604657156</v>
      </c>
      <c r="AV28" s="189">
        <v>35.049999999999997</v>
      </c>
      <c r="AW28" s="198">
        <f t="shared" si="18"/>
        <v>0.74236152172025838</v>
      </c>
      <c r="AX28" s="189">
        <v>94.4</v>
      </c>
      <c r="AY28" s="197">
        <f t="shared" si="19"/>
        <v>0.97305730641349897</v>
      </c>
      <c r="AZ28" s="189">
        <v>96.5</v>
      </c>
      <c r="BA28" s="197">
        <f t="shared" si="20"/>
        <v>0.98580049621021093</v>
      </c>
      <c r="BB28" s="187">
        <v>8069412</v>
      </c>
    </row>
    <row r="29" spans="1:54" ht="15.75" customHeight="1" x14ac:dyDescent="0.2">
      <c r="A29" s="196" t="s">
        <v>31</v>
      </c>
      <c r="B29" s="189">
        <v>53.907543182373047</v>
      </c>
      <c r="C29" s="197">
        <f t="shared" si="0"/>
        <v>0.94084075860046179</v>
      </c>
      <c r="D29" s="189">
        <v>35.9</v>
      </c>
      <c r="E29" s="197">
        <f t="shared" si="1"/>
        <v>0.9334662411147876</v>
      </c>
      <c r="F29" s="189">
        <v>18.78407</v>
      </c>
      <c r="G29" s="197">
        <f t="shared" si="2"/>
        <v>0.82348361899804834</v>
      </c>
      <c r="H29" s="189">
        <v>37.285249999999998</v>
      </c>
      <c r="I29" s="197">
        <f t="shared" si="3"/>
        <v>0.84192936582246647</v>
      </c>
      <c r="J29" s="189">
        <v>67.81690806455353</v>
      </c>
      <c r="K29" s="197">
        <f t="shared" si="4"/>
        <v>0.97254434930268308</v>
      </c>
      <c r="L29" s="187">
        <v>2127</v>
      </c>
      <c r="M29" s="198">
        <f t="shared" si="5"/>
        <v>0.78045277192769447</v>
      </c>
      <c r="N29" s="187">
        <v>20639</v>
      </c>
      <c r="O29" s="197">
        <f t="shared" si="6"/>
        <v>0.78541795887085897</v>
      </c>
      <c r="P29" s="188">
        <v>83.9</v>
      </c>
      <c r="Q29" s="199">
        <f t="shared" si="7"/>
        <v>0.95600384681225303</v>
      </c>
      <c r="R29" s="188">
        <v>23.791840000000001</v>
      </c>
      <c r="S29" s="199">
        <f t="shared" si="8"/>
        <v>0.89352330278367653</v>
      </c>
      <c r="T29" s="188">
        <v>21.000156402587891</v>
      </c>
      <c r="U29" s="198">
        <f t="shared" si="9"/>
        <v>0.75541804584174899</v>
      </c>
      <c r="V29" s="188">
        <v>15.077762603759766</v>
      </c>
      <c r="W29" s="197">
        <f t="shared" si="10"/>
        <v>0.62177913886869962</v>
      </c>
      <c r="X29" s="188">
        <v>40.083190000000002</v>
      </c>
      <c r="Y29" s="198">
        <f t="shared" si="11"/>
        <v>0.91192184549014821</v>
      </c>
      <c r="Z29" s="188">
        <v>33.669386569372001</v>
      </c>
      <c r="AA29" s="188">
        <v>59.059938240137576</v>
      </c>
      <c r="AB29" s="188">
        <v>25.87537</v>
      </c>
      <c r="AC29" s="197">
        <f t="shared" si="12"/>
        <v>0.67258204584393144</v>
      </c>
      <c r="AD29" s="188">
        <v>10.44134</v>
      </c>
      <c r="AE29" s="197">
        <f t="shared" si="13"/>
        <v>0.54233039147841122</v>
      </c>
      <c r="AF29" s="188">
        <v>100</v>
      </c>
      <c r="AG29" s="188">
        <v>100</v>
      </c>
      <c r="AH29" s="188">
        <v>100</v>
      </c>
      <c r="AI29" s="188">
        <v>100</v>
      </c>
      <c r="AJ29" s="188">
        <v>100</v>
      </c>
      <c r="AK29" s="188">
        <v>99.999999999999986</v>
      </c>
      <c r="AL29" s="188">
        <v>100</v>
      </c>
      <c r="AM29" s="188">
        <v>100</v>
      </c>
      <c r="AN29" s="189">
        <v>74.900000000000006</v>
      </c>
      <c r="AO29" s="197">
        <f t="shared" si="14"/>
        <v>0.95109903373974491</v>
      </c>
      <c r="AP29" s="189">
        <v>82.5</v>
      </c>
      <c r="AQ29" s="200">
        <f t="shared" si="15"/>
        <v>0.99698340187510537</v>
      </c>
      <c r="AR29" s="189">
        <v>72.650000000000006</v>
      </c>
      <c r="AS29" s="198">
        <f t="shared" si="16"/>
        <v>0.99150655587257464</v>
      </c>
      <c r="AT29" s="189">
        <v>63.16</v>
      </c>
      <c r="AU29" s="198">
        <f t="shared" si="17"/>
        <v>0.92199094070983656</v>
      </c>
      <c r="AV29" s="189">
        <v>43.9</v>
      </c>
      <c r="AW29" s="198">
        <f t="shared" si="18"/>
        <v>0.83081380123770454</v>
      </c>
      <c r="AX29" s="189">
        <v>99.5</v>
      </c>
      <c r="AY29" s="197">
        <f t="shared" si="19"/>
        <v>0.99899648745420389</v>
      </c>
      <c r="AZ29" s="189">
        <v>98.5</v>
      </c>
      <c r="BA29" s="197">
        <f t="shared" si="20"/>
        <v>0.99596365658424335</v>
      </c>
      <c r="BB29" s="187">
        <v>397259</v>
      </c>
    </row>
    <row r="30" spans="1:54" ht="15.75" customHeight="1" x14ac:dyDescent="0.2">
      <c r="A30" s="196" t="s">
        <v>32</v>
      </c>
      <c r="B30" s="189">
        <v>47.460563659667969</v>
      </c>
      <c r="C30" s="197">
        <f t="shared" si="0"/>
        <v>0.88279080212865568</v>
      </c>
      <c r="D30" s="189">
        <v>40.5</v>
      </c>
      <c r="E30" s="197">
        <f t="shared" si="1"/>
        <v>0.99146846078827133</v>
      </c>
      <c r="F30" s="189">
        <v>21.51512</v>
      </c>
      <c r="G30" s="197">
        <f t="shared" si="2"/>
        <v>0.88131670446781341</v>
      </c>
      <c r="H30" s="189">
        <v>52.592080000000003</v>
      </c>
      <c r="I30" s="199">
        <f t="shared" si="3"/>
        <v>0.99992471199475541</v>
      </c>
      <c r="J30" s="189">
        <v>61.731516771663642</v>
      </c>
      <c r="K30" s="197">
        <f t="shared" si="4"/>
        <v>0.92788444890048016</v>
      </c>
      <c r="L30" s="187">
        <v>2721</v>
      </c>
      <c r="M30" s="198">
        <f t="shared" si="5"/>
        <v>0.88272850978833073</v>
      </c>
      <c r="N30" s="187">
        <v>23943</v>
      </c>
      <c r="O30" s="197">
        <f t="shared" si="6"/>
        <v>0.84595212286016708</v>
      </c>
      <c r="P30" s="188">
        <v>86.7</v>
      </c>
      <c r="Q30" s="199">
        <f t="shared" si="7"/>
        <v>0.97182531580755016</v>
      </c>
      <c r="R30" s="188">
        <v>24.63213</v>
      </c>
      <c r="S30" s="199">
        <f t="shared" si="8"/>
        <v>0.90916530049499855</v>
      </c>
      <c r="T30" s="188">
        <v>30.880626678466797</v>
      </c>
      <c r="U30" s="198">
        <f t="shared" si="9"/>
        <v>0.91604992445214017</v>
      </c>
      <c r="V30" s="188">
        <v>24.720241546630859</v>
      </c>
      <c r="W30" s="197">
        <f t="shared" si="10"/>
        <v>0.79614844554863584</v>
      </c>
      <c r="X30" s="188">
        <v>29.2334</v>
      </c>
      <c r="Y30" s="198">
        <f t="shared" si="11"/>
        <v>0.77878243090660226</v>
      </c>
      <c r="Z30" s="188">
        <v>33.489275393698293</v>
      </c>
      <c r="AA30" s="188">
        <v>64.707647809374734</v>
      </c>
      <c r="AB30" s="188">
        <v>57.210740000000001</v>
      </c>
      <c r="AC30" s="202">
        <v>1</v>
      </c>
      <c r="AD30" s="188">
        <v>22.279859999999999</v>
      </c>
      <c r="AE30" s="197">
        <f t="shared" si="13"/>
        <v>0.79221315953526361</v>
      </c>
      <c r="AF30" s="188">
        <v>100</v>
      </c>
      <c r="AG30" s="188">
        <v>100</v>
      </c>
      <c r="AH30" s="188">
        <v>100</v>
      </c>
      <c r="AI30" s="188">
        <v>100</v>
      </c>
      <c r="AJ30" s="188">
        <v>100</v>
      </c>
      <c r="AK30" s="188">
        <v>100</v>
      </c>
      <c r="AL30" s="188">
        <v>100</v>
      </c>
      <c r="AM30" s="188">
        <v>100</v>
      </c>
      <c r="AN30" s="189">
        <v>75.599999999999994</v>
      </c>
      <c r="AO30" s="197">
        <f t="shared" si="14"/>
        <v>0.95553308590590913</v>
      </c>
      <c r="AP30" s="189">
        <v>81.900000000000006</v>
      </c>
      <c r="AQ30" s="200">
        <f t="shared" si="15"/>
        <v>0.9933513919816126</v>
      </c>
      <c r="AR30" s="189">
        <v>59.150000000000006</v>
      </c>
      <c r="AS30" s="198">
        <f t="shared" si="16"/>
        <v>0.89465409739847557</v>
      </c>
      <c r="AT30" s="189">
        <v>65.433853847901304</v>
      </c>
      <c r="AU30" s="198">
        <f t="shared" si="17"/>
        <v>0.93844071760355541</v>
      </c>
      <c r="AV30" s="189">
        <v>38.945259073416274</v>
      </c>
      <c r="AW30" s="198">
        <f t="shared" si="18"/>
        <v>0.78252593616888211</v>
      </c>
      <c r="AX30" s="189">
        <v>99.2</v>
      </c>
      <c r="AY30" s="197">
        <f t="shared" si="19"/>
        <v>0.99748932568955029</v>
      </c>
      <c r="AZ30" s="189">
        <v>99.5</v>
      </c>
      <c r="BA30" s="202">
        <v>1</v>
      </c>
      <c r="BB30" s="187">
        <v>13798935</v>
      </c>
    </row>
    <row r="31" spans="1:54" ht="15.75" customHeight="1" x14ac:dyDescent="0.2">
      <c r="A31" s="196" t="s">
        <v>33</v>
      </c>
      <c r="B31" s="189">
        <v>50.980098724365234</v>
      </c>
      <c r="C31" s="197">
        <f t="shared" si="0"/>
        <v>0.91493805118712956</v>
      </c>
      <c r="D31" s="189">
        <v>37.5</v>
      </c>
      <c r="E31" s="197">
        <f t="shared" si="1"/>
        <v>0.95404097121522069</v>
      </c>
      <c r="F31" s="189">
        <v>17.443850000000001</v>
      </c>
      <c r="G31" s="197">
        <f t="shared" si="2"/>
        <v>0.79356277461604618</v>
      </c>
      <c r="H31" s="189">
        <v>35.923769999999998</v>
      </c>
      <c r="I31" s="197">
        <f t="shared" si="3"/>
        <v>0.82641479103662374</v>
      </c>
      <c r="J31" s="189">
        <v>64.86863172689435</v>
      </c>
      <c r="K31" s="197">
        <f t="shared" si="4"/>
        <v>0.95116922635632251</v>
      </c>
      <c r="L31" s="187">
        <v>2652</v>
      </c>
      <c r="M31" s="198">
        <f t="shared" si="5"/>
        <v>0.87146438356441502</v>
      </c>
      <c r="N31" s="187">
        <v>26303</v>
      </c>
      <c r="O31" s="197">
        <f t="shared" si="6"/>
        <v>0.8866641399469577</v>
      </c>
      <c r="P31" s="188">
        <v>86.7</v>
      </c>
      <c r="Q31" s="199">
        <f t="shared" si="7"/>
        <v>0.97182531580755016</v>
      </c>
      <c r="R31" s="188">
        <v>24.68507</v>
      </c>
      <c r="S31" s="199">
        <f t="shared" si="8"/>
        <v>0.91014177669815544</v>
      </c>
      <c r="T31" s="188">
        <v>27.422370910644531</v>
      </c>
      <c r="U31" s="198">
        <f t="shared" si="9"/>
        <v>0.86323410646930665</v>
      </c>
      <c r="V31" s="188">
        <v>19.106288909912109</v>
      </c>
      <c r="W31" s="197">
        <f t="shared" si="10"/>
        <v>0.69993202801693555</v>
      </c>
      <c r="X31" s="188">
        <v>31.36131</v>
      </c>
      <c r="Y31" s="198">
        <f t="shared" si="11"/>
        <v>0.80662852978446065</v>
      </c>
      <c r="Z31" s="188">
        <v>28.402863557075836</v>
      </c>
      <c r="AA31" s="188">
        <v>56.764664968485214</v>
      </c>
      <c r="AB31" s="188">
        <v>24.912859999999998</v>
      </c>
      <c r="AC31" s="197">
        <f t="shared" si="12"/>
        <v>0.65995417302227166</v>
      </c>
      <c r="AD31" s="188">
        <v>13.111840000000001</v>
      </c>
      <c r="AE31" s="197">
        <f t="shared" si="13"/>
        <v>0.60773975156624638</v>
      </c>
      <c r="AF31" s="188">
        <v>100</v>
      </c>
      <c r="AG31" s="188">
        <v>100</v>
      </c>
      <c r="AH31" s="188">
        <v>100</v>
      </c>
      <c r="AI31" s="188">
        <v>100</v>
      </c>
      <c r="AJ31" s="188">
        <v>100</v>
      </c>
      <c r="AK31" s="188">
        <v>100</v>
      </c>
      <c r="AL31" s="188">
        <v>100</v>
      </c>
      <c r="AM31" s="188">
        <v>100</v>
      </c>
      <c r="AN31" s="189">
        <v>71.7</v>
      </c>
      <c r="AO31" s="197">
        <f t="shared" si="14"/>
        <v>0.93056006199788488</v>
      </c>
      <c r="AP31" s="189">
        <v>81.8</v>
      </c>
      <c r="AQ31" s="200">
        <f t="shared" si="15"/>
        <v>0.99274476512077303</v>
      </c>
      <c r="AR31" s="189">
        <v>56.9</v>
      </c>
      <c r="AS31" s="198">
        <f t="shared" si="16"/>
        <v>0.87747330705885962</v>
      </c>
      <c r="AT31" s="189">
        <v>59.44</v>
      </c>
      <c r="AU31" s="198">
        <f t="shared" si="17"/>
        <v>0.89442719099991586</v>
      </c>
      <c r="AV31" s="189">
        <v>53.06</v>
      </c>
      <c r="AW31" s="198">
        <f t="shared" si="18"/>
        <v>0.91338750241053135</v>
      </c>
      <c r="AX31" s="189">
        <v>99.6</v>
      </c>
      <c r="AY31" s="197">
        <f t="shared" si="19"/>
        <v>0.9994983696699653</v>
      </c>
      <c r="AZ31" s="189">
        <v>99.2</v>
      </c>
      <c r="BA31" s="197">
        <f t="shared" si="20"/>
        <v>0.99949634849487179</v>
      </c>
      <c r="BB31" s="187">
        <v>7286347.666666666</v>
      </c>
    </row>
    <row r="32" spans="1:54" ht="15.75" customHeight="1" x14ac:dyDescent="0.2">
      <c r="A32" s="196" t="s">
        <v>34</v>
      </c>
      <c r="B32" s="189">
        <v>53.317386627197266</v>
      </c>
      <c r="C32" s="197">
        <f t="shared" si="0"/>
        <v>0.93567662641270566</v>
      </c>
      <c r="D32" s="189">
        <v>33.5</v>
      </c>
      <c r="E32" s="197">
        <f t="shared" si="1"/>
        <v>0.90172434597082096</v>
      </c>
      <c r="F32" s="189">
        <v>13.699339999999999</v>
      </c>
      <c r="G32" s="197">
        <f t="shared" si="2"/>
        <v>0.70325031875593547</v>
      </c>
      <c r="H32" s="189">
        <v>17.40456</v>
      </c>
      <c r="I32" s="197">
        <f t="shared" si="3"/>
        <v>0.57522619125232954</v>
      </c>
      <c r="J32" s="189">
        <v>59.705736300395856</v>
      </c>
      <c r="K32" s="197">
        <f t="shared" si="4"/>
        <v>0.91253273226401022</v>
      </c>
      <c r="L32" s="187">
        <v>1755</v>
      </c>
      <c r="M32" s="198">
        <f t="shared" si="5"/>
        <v>0.70892687887230577</v>
      </c>
      <c r="N32" s="187">
        <v>12932</v>
      </c>
      <c r="O32" s="197">
        <f t="shared" si="6"/>
        <v>0.62171214286224086</v>
      </c>
      <c r="P32" s="188">
        <v>84.7</v>
      </c>
      <c r="Q32" s="199">
        <f t="shared" si="7"/>
        <v>0.96055085865857037</v>
      </c>
      <c r="R32" s="188">
        <v>23.110939999999999</v>
      </c>
      <c r="S32" s="199">
        <f t="shared" si="8"/>
        <v>0.8806445930844401</v>
      </c>
      <c r="T32" s="188">
        <v>24.367603302001953</v>
      </c>
      <c r="U32" s="198">
        <f t="shared" si="9"/>
        <v>0.81373406786650815</v>
      </c>
      <c r="V32" s="188">
        <v>12.274659156799316</v>
      </c>
      <c r="W32" s="197">
        <f t="shared" si="10"/>
        <v>0.56101234404809797</v>
      </c>
      <c r="X32" s="188">
        <v>30.354990000000001</v>
      </c>
      <c r="Y32" s="198">
        <f t="shared" si="11"/>
        <v>0.79358148716025723</v>
      </c>
      <c r="Z32" s="188">
        <v>36.485115182003234</v>
      </c>
      <c r="AA32" s="188">
        <v>58.65764634083618</v>
      </c>
      <c r="AB32" s="188">
        <v>18.977679999999999</v>
      </c>
      <c r="AC32" s="197">
        <f t="shared" si="12"/>
        <v>0.5760014083121866</v>
      </c>
      <c r="AD32" s="188">
        <v>5.6583500000000004</v>
      </c>
      <c r="AE32" s="197">
        <f t="shared" si="13"/>
        <v>0.39923694824636463</v>
      </c>
      <c r="AF32" s="188">
        <v>100</v>
      </c>
      <c r="AG32" s="188">
        <v>100</v>
      </c>
      <c r="AH32" s="188">
        <v>100</v>
      </c>
      <c r="AI32" s="188">
        <v>100</v>
      </c>
      <c r="AJ32" s="188">
        <v>100</v>
      </c>
      <c r="AK32" s="188">
        <v>100</v>
      </c>
      <c r="AL32" s="188">
        <v>100</v>
      </c>
      <c r="AM32" s="188">
        <v>100</v>
      </c>
      <c r="AN32" s="189">
        <v>59.1</v>
      </c>
      <c r="AO32" s="197">
        <f t="shared" si="14"/>
        <v>0.8448479839249361</v>
      </c>
      <c r="AP32" s="189">
        <v>77.7</v>
      </c>
      <c r="AQ32" s="200">
        <f t="shared" si="15"/>
        <v>0.96754564663030396</v>
      </c>
      <c r="AR32" s="189">
        <v>62.4</v>
      </c>
      <c r="AS32" s="198">
        <f t="shared" si="16"/>
        <v>0.91890385955893872</v>
      </c>
      <c r="AT32" s="189">
        <v>64.13</v>
      </c>
      <c r="AU32" s="198">
        <f t="shared" si="17"/>
        <v>0.92904385065874961</v>
      </c>
      <c r="AV32" s="189">
        <v>24.72</v>
      </c>
      <c r="AW32" s="198">
        <f t="shared" si="18"/>
        <v>0.62344145297134268</v>
      </c>
      <c r="AX32" s="189">
        <v>91.5</v>
      </c>
      <c r="AY32" s="197">
        <f t="shared" si="19"/>
        <v>0.95799439444045709</v>
      </c>
      <c r="AZ32" s="189">
        <v>96</v>
      </c>
      <c r="BA32" s="197">
        <f t="shared" si="20"/>
        <v>0.98324329217198758</v>
      </c>
      <c r="BB32" s="187">
        <v>31102542.333333332</v>
      </c>
    </row>
    <row r="33" spans="1:54" ht="15.75" customHeight="1" x14ac:dyDescent="0.2">
      <c r="A33" s="196" t="s">
        <v>35</v>
      </c>
      <c r="B33" s="189">
        <v>51.395301818847656</v>
      </c>
      <c r="C33" s="197">
        <f t="shared" si="0"/>
        <v>0.91865631348876575</v>
      </c>
      <c r="D33" s="189">
        <v>38</v>
      </c>
      <c r="E33" s="197">
        <f t="shared" si="1"/>
        <v>0.96038018361864308</v>
      </c>
      <c r="F33" s="189">
        <v>17.997820000000001</v>
      </c>
      <c r="G33" s="197">
        <f t="shared" si="2"/>
        <v>0.80606500620224597</v>
      </c>
      <c r="H33" s="189">
        <v>25.736519999999999</v>
      </c>
      <c r="I33" s="197">
        <f t="shared" si="3"/>
        <v>0.69949085231436936</v>
      </c>
      <c r="J33" s="189">
        <v>56.277099082768949</v>
      </c>
      <c r="K33" s="197">
        <f t="shared" si="4"/>
        <v>0.8859440046622904</v>
      </c>
      <c r="L33" s="187">
        <v>1528</v>
      </c>
      <c r="M33" s="198">
        <f t="shared" si="5"/>
        <v>0.66149194417677337</v>
      </c>
      <c r="N33" s="187">
        <v>12976</v>
      </c>
      <c r="O33" s="197">
        <f t="shared" si="6"/>
        <v>0.6227689053604194</v>
      </c>
      <c r="P33" s="188">
        <v>82.9</v>
      </c>
      <c r="Q33" s="199">
        <f t="shared" si="7"/>
        <v>0.95028948691041615</v>
      </c>
      <c r="R33" s="188">
        <v>19.13843</v>
      </c>
      <c r="S33" s="199">
        <f t="shared" si="8"/>
        <v>0.80139203554245064</v>
      </c>
      <c r="T33" s="188">
        <v>18.696134567260742</v>
      </c>
      <c r="U33" s="198">
        <f t="shared" si="9"/>
        <v>0.71277425246701465</v>
      </c>
      <c r="V33" s="188">
        <v>15.65109920501709</v>
      </c>
      <c r="W33" s="197">
        <f t="shared" si="10"/>
        <v>0.63349051770810216</v>
      </c>
      <c r="X33" s="188">
        <v>29.745529999999999</v>
      </c>
      <c r="Y33" s="198">
        <f t="shared" si="11"/>
        <v>0.78557442576959979</v>
      </c>
      <c r="Z33" s="188">
        <v>32.537253061261708</v>
      </c>
      <c r="AA33" s="188">
        <v>50.436271578787625</v>
      </c>
      <c r="AB33" s="188">
        <v>14.668710000000001</v>
      </c>
      <c r="AC33" s="197">
        <f t="shared" si="12"/>
        <v>0.50640495556518705</v>
      </c>
      <c r="AD33" s="188">
        <v>6.0795899999999996</v>
      </c>
      <c r="AE33" s="197">
        <f t="shared" si="13"/>
        <v>0.41383095140169029</v>
      </c>
      <c r="AF33" s="188">
        <v>100</v>
      </c>
      <c r="AG33" s="188">
        <v>100</v>
      </c>
      <c r="AH33" s="188">
        <v>100</v>
      </c>
      <c r="AI33" s="188">
        <v>100</v>
      </c>
      <c r="AJ33" s="188">
        <v>100</v>
      </c>
      <c r="AK33" s="188">
        <v>100</v>
      </c>
      <c r="AL33" s="188">
        <v>99.999999999999986</v>
      </c>
      <c r="AM33" s="188">
        <v>100</v>
      </c>
      <c r="AN33" s="189">
        <v>49.3</v>
      </c>
      <c r="AO33" s="197">
        <f t="shared" si="14"/>
        <v>0.77162855573087996</v>
      </c>
      <c r="AP33" s="189">
        <v>81.5</v>
      </c>
      <c r="AQ33" s="200">
        <f t="shared" si="15"/>
        <v>0.99092265633770504</v>
      </c>
      <c r="AR33" s="189">
        <v>58.65</v>
      </c>
      <c r="AS33" s="198">
        <f t="shared" si="16"/>
        <v>0.89086477881168857</v>
      </c>
      <c r="AT33" s="189">
        <v>74.28</v>
      </c>
      <c r="AU33" s="200">
        <f t="shared" si="17"/>
        <v>0.9998654014395949</v>
      </c>
      <c r="AV33" s="189">
        <v>32.150000000000006</v>
      </c>
      <c r="AW33" s="198">
        <f t="shared" si="18"/>
        <v>0.7109874433870742</v>
      </c>
      <c r="AX33" s="189">
        <v>96.4</v>
      </c>
      <c r="AY33" s="197">
        <f t="shared" si="19"/>
        <v>0.98331109121494142</v>
      </c>
      <c r="AZ33" s="189">
        <v>85.7</v>
      </c>
      <c r="BA33" s="197">
        <f t="shared" si="20"/>
        <v>0.92900015555604842</v>
      </c>
      <c r="BB33" s="187">
        <v>8537333.3333333321</v>
      </c>
    </row>
    <row r="34" spans="1:54" ht="15.75" customHeight="1" x14ac:dyDescent="0.2">
      <c r="A34" s="196" t="s">
        <v>36</v>
      </c>
      <c r="B34" s="189">
        <v>51.296054840087891</v>
      </c>
      <c r="C34" s="197">
        <f t="shared" si="0"/>
        <v>0.91776889850809751</v>
      </c>
      <c r="D34" s="189">
        <v>33.5</v>
      </c>
      <c r="E34" s="197">
        <f t="shared" si="1"/>
        <v>0.90172434597082096</v>
      </c>
      <c r="F34" s="189">
        <v>8.9094800000000003</v>
      </c>
      <c r="G34" s="197">
        <f t="shared" si="2"/>
        <v>0.56713479637235953</v>
      </c>
      <c r="H34" s="189">
        <v>19.213460000000001</v>
      </c>
      <c r="I34" s="197">
        <f t="shared" si="3"/>
        <v>0.60437976880680389</v>
      </c>
      <c r="J34" s="189">
        <v>66.586491383685924</v>
      </c>
      <c r="K34" s="197">
        <f t="shared" si="4"/>
        <v>0.96368142464014339</v>
      </c>
      <c r="L34" s="187">
        <v>980</v>
      </c>
      <c r="M34" s="198">
        <f t="shared" si="5"/>
        <v>0.52975604405091647</v>
      </c>
      <c r="N34" s="187">
        <v>7403</v>
      </c>
      <c r="O34" s="197">
        <f t="shared" si="6"/>
        <v>0.47039248683403168</v>
      </c>
      <c r="P34" s="188">
        <v>78.099999999999994</v>
      </c>
      <c r="Q34" s="199">
        <f t="shared" si="7"/>
        <v>0.92236789147992104</v>
      </c>
      <c r="R34" s="188">
        <v>14.71001</v>
      </c>
      <c r="S34" s="199">
        <f t="shared" si="8"/>
        <v>0.70258415627189841</v>
      </c>
      <c r="T34" s="188">
        <v>13.380842208862305</v>
      </c>
      <c r="U34" s="198">
        <f t="shared" si="9"/>
        <v>0.60300069869953543</v>
      </c>
      <c r="V34" s="188">
        <v>8.6001100540161133</v>
      </c>
      <c r="W34" s="197">
        <f t="shared" si="10"/>
        <v>0.46959093092889853</v>
      </c>
      <c r="X34" s="188">
        <v>25.98526</v>
      </c>
      <c r="Y34" s="198">
        <f t="shared" si="11"/>
        <v>0.73424333705407141</v>
      </c>
      <c r="Z34" s="188">
        <v>35.774583766581401</v>
      </c>
      <c r="AA34" s="188">
        <v>58.514421854543578</v>
      </c>
      <c r="AB34" s="188">
        <v>7.4115900000000003</v>
      </c>
      <c r="AC34" s="197">
        <f t="shared" si="12"/>
        <v>0.35996284773327891</v>
      </c>
      <c r="AD34" s="188">
        <v>6.9138999999999999</v>
      </c>
      <c r="AE34" s="197">
        <f t="shared" si="13"/>
        <v>0.441313659973123</v>
      </c>
      <c r="AF34" s="188">
        <v>100</v>
      </c>
      <c r="AG34" s="188">
        <v>100</v>
      </c>
      <c r="AH34" s="188">
        <v>100</v>
      </c>
      <c r="AI34" s="188">
        <v>100</v>
      </c>
      <c r="AJ34" s="188">
        <v>100</v>
      </c>
      <c r="AK34" s="188">
        <v>100</v>
      </c>
      <c r="AL34" s="188">
        <v>100</v>
      </c>
      <c r="AM34" s="188">
        <v>100</v>
      </c>
      <c r="AN34" s="189">
        <v>70.599999999999994</v>
      </c>
      <c r="AO34" s="197">
        <f t="shared" si="14"/>
        <v>0.92339428459944339</v>
      </c>
      <c r="AP34" s="189">
        <v>75.3</v>
      </c>
      <c r="AQ34" s="200">
        <f t="shared" si="15"/>
        <v>0.95248565115840489</v>
      </c>
      <c r="AR34" s="189">
        <v>59.400000000000006</v>
      </c>
      <c r="AS34" s="198">
        <f t="shared" si="16"/>
        <v>0.89654275075102918</v>
      </c>
      <c r="AT34" s="189">
        <v>55.42</v>
      </c>
      <c r="AU34" s="198">
        <f t="shared" si="17"/>
        <v>0.86365214073052898</v>
      </c>
      <c r="AV34" s="189">
        <v>11.680000000000007</v>
      </c>
      <c r="AW34" s="198">
        <f t="shared" si="18"/>
        <v>0.4285414784383636</v>
      </c>
      <c r="AX34" s="189">
        <v>93.1</v>
      </c>
      <c r="AY34" s="197">
        <f t="shared" si="19"/>
        <v>0.9663340024094349</v>
      </c>
      <c r="AZ34" s="189">
        <v>93.2</v>
      </c>
      <c r="BA34" s="197">
        <f t="shared" si="20"/>
        <v>0.96879821940872013</v>
      </c>
      <c r="BB34" s="187">
        <v>15848932.666666668</v>
      </c>
    </row>
    <row r="35" spans="1:54" ht="15.75" customHeight="1" x14ac:dyDescent="0.2">
      <c r="A35" s="196" t="s">
        <v>37</v>
      </c>
      <c r="B35" s="189">
        <v>53.6356201171875</v>
      </c>
      <c r="C35" s="197">
        <f t="shared" si="0"/>
        <v>0.93846484115383699</v>
      </c>
      <c r="D35" s="189">
        <v>36.1</v>
      </c>
      <c r="E35" s="197">
        <f t="shared" si="1"/>
        <v>0.93606281425607851</v>
      </c>
      <c r="F35" s="189">
        <v>15.623089999999999</v>
      </c>
      <c r="G35" s="197">
        <f t="shared" si="2"/>
        <v>0.7510063044436307</v>
      </c>
      <c r="H35" s="189">
        <v>28.491029999999999</v>
      </c>
      <c r="I35" s="197">
        <f t="shared" si="3"/>
        <v>0.73597184914753533</v>
      </c>
      <c r="J35" s="189">
        <v>60.954424952223555</v>
      </c>
      <c r="K35" s="197">
        <f t="shared" si="4"/>
        <v>0.9220257316484215</v>
      </c>
      <c r="L35" s="187">
        <v>1938</v>
      </c>
      <c r="M35" s="198">
        <f t="shared" si="5"/>
        <v>0.74497168930732915</v>
      </c>
      <c r="N35" s="187">
        <v>16871</v>
      </c>
      <c r="O35" s="197">
        <f t="shared" si="6"/>
        <v>0.71011210268100089</v>
      </c>
      <c r="P35" s="188">
        <v>86.4</v>
      </c>
      <c r="Q35" s="199">
        <f t="shared" si="7"/>
        <v>0.97014250014533199</v>
      </c>
      <c r="R35" s="188">
        <v>29.26191</v>
      </c>
      <c r="S35" s="199">
        <f t="shared" si="8"/>
        <v>0.99093051653009656</v>
      </c>
      <c r="T35" s="188">
        <v>25.613821029663086</v>
      </c>
      <c r="U35" s="198">
        <f t="shared" si="9"/>
        <v>0.83428277302799414</v>
      </c>
      <c r="V35" s="188">
        <v>16.694908142089844</v>
      </c>
      <c r="W35" s="197">
        <f t="shared" si="10"/>
        <v>0.65427407693251416</v>
      </c>
      <c r="X35" s="188">
        <v>30.83718</v>
      </c>
      <c r="Y35" s="198">
        <f t="shared" si="11"/>
        <v>0.79985968686526465</v>
      </c>
      <c r="Z35" s="188">
        <v>31.418748561641358</v>
      </c>
      <c r="AA35" s="188">
        <v>54.740421358480731</v>
      </c>
      <c r="AB35" s="188">
        <v>42.049529999999997</v>
      </c>
      <c r="AC35" s="197">
        <f t="shared" si="12"/>
        <v>0.85739818250136457</v>
      </c>
      <c r="AD35" s="188">
        <v>19.785240000000002</v>
      </c>
      <c r="AE35" s="197">
        <f t="shared" si="13"/>
        <v>0.74654584870947616</v>
      </c>
      <c r="AF35" s="188">
        <v>100</v>
      </c>
      <c r="AG35" s="188">
        <v>100</v>
      </c>
      <c r="AH35" s="188">
        <v>100</v>
      </c>
      <c r="AI35" s="188">
        <v>100</v>
      </c>
      <c r="AJ35" s="188">
        <v>100</v>
      </c>
      <c r="AK35" s="188">
        <v>100</v>
      </c>
      <c r="AL35" s="188">
        <v>100</v>
      </c>
      <c r="AM35" s="188">
        <v>100</v>
      </c>
      <c r="AN35" s="189">
        <v>65.400000000000006</v>
      </c>
      <c r="AO35" s="197">
        <f t="shared" si="14"/>
        <v>0.88873790988331769</v>
      </c>
      <c r="AP35" s="189">
        <v>81.5</v>
      </c>
      <c r="AQ35" s="200">
        <f t="shared" si="15"/>
        <v>0.99092265633770504</v>
      </c>
      <c r="AR35" s="189">
        <v>55.45</v>
      </c>
      <c r="AS35" s="198">
        <f t="shared" si="16"/>
        <v>0.86622069647015143</v>
      </c>
      <c r="AT35" s="189">
        <v>63.28</v>
      </c>
      <c r="AU35" s="198">
        <f t="shared" si="17"/>
        <v>0.92286638728216541</v>
      </c>
      <c r="AV35" s="189">
        <v>41.26</v>
      </c>
      <c r="AW35" s="198">
        <f t="shared" si="18"/>
        <v>0.80544530439054629</v>
      </c>
      <c r="AX35" s="189">
        <v>96.1</v>
      </c>
      <c r="AY35" s="197">
        <f t="shared" si="19"/>
        <v>0.98177985059028128</v>
      </c>
      <c r="AZ35" s="189">
        <v>95.4</v>
      </c>
      <c r="BA35" s="197">
        <f t="shared" si="20"/>
        <v>0.9801658408293471</v>
      </c>
      <c r="BB35" s="187">
        <v>1704723.6666666667</v>
      </c>
    </row>
    <row r="36" spans="1:54" ht="15.75" customHeight="1" x14ac:dyDescent="0.2">
      <c r="A36" s="196" t="s">
        <v>38</v>
      </c>
      <c r="B36" s="189">
        <v>54.405002593994141</v>
      </c>
      <c r="C36" s="197">
        <f t="shared" si="0"/>
        <v>0.94517183426554885</v>
      </c>
      <c r="D36" s="189">
        <v>34.1</v>
      </c>
      <c r="E36" s="197">
        <f t="shared" si="1"/>
        <v>0.90976365222656663</v>
      </c>
      <c r="F36" s="189">
        <v>15.11279</v>
      </c>
      <c r="G36" s="197">
        <f t="shared" si="2"/>
        <v>0.73863934815483479</v>
      </c>
      <c r="H36" s="189">
        <v>13.029260000000001</v>
      </c>
      <c r="I36" s="197">
        <f t="shared" si="3"/>
        <v>0.49769926937623948</v>
      </c>
      <c r="J36" s="189">
        <v>66.231232256835952</v>
      </c>
      <c r="K36" s="197">
        <f t="shared" si="4"/>
        <v>0.96110722016786443</v>
      </c>
      <c r="L36" s="187">
        <v>1372</v>
      </c>
      <c r="M36" s="198">
        <f t="shared" si="5"/>
        <v>0.62681580443689122</v>
      </c>
      <c r="N36" s="187">
        <v>11522</v>
      </c>
      <c r="O36" s="197">
        <f t="shared" si="6"/>
        <v>0.58684098486130531</v>
      </c>
      <c r="P36" s="188">
        <v>89.3</v>
      </c>
      <c r="Q36" s="199">
        <f t="shared" si="7"/>
        <v>0.98628945271233148</v>
      </c>
      <c r="R36" s="188">
        <v>33.943509999999996</v>
      </c>
      <c r="S36" s="199">
        <v>1</v>
      </c>
      <c r="T36" s="188">
        <v>20.382944107055664</v>
      </c>
      <c r="U36" s="198">
        <f t="shared" si="9"/>
        <v>0.74423406985652585</v>
      </c>
      <c r="V36" s="188">
        <v>11.187200546264648</v>
      </c>
      <c r="W36" s="197">
        <f t="shared" si="10"/>
        <v>0.53558500357839367</v>
      </c>
      <c r="X36" s="188">
        <v>38.900210000000001</v>
      </c>
      <c r="Y36" s="198">
        <f t="shared" si="11"/>
        <v>0.89836423501561258</v>
      </c>
      <c r="Z36" s="188">
        <v>27.549701572266695</v>
      </c>
      <c r="AA36" s="188">
        <v>38.562169681525269</v>
      </c>
      <c r="AB36" s="188">
        <v>15.205069999999999</v>
      </c>
      <c r="AC36" s="197">
        <f t="shared" si="12"/>
        <v>0.51558016069075241</v>
      </c>
      <c r="AD36" s="188">
        <v>7.4241000000000001</v>
      </c>
      <c r="AE36" s="197">
        <f t="shared" si="13"/>
        <v>0.45730687449981411</v>
      </c>
      <c r="AF36" s="188">
        <v>100.00000000000001</v>
      </c>
      <c r="AG36" s="188">
        <v>100</v>
      </c>
      <c r="AH36" s="188">
        <v>100</v>
      </c>
      <c r="AI36" s="188">
        <v>100</v>
      </c>
      <c r="AJ36" s="188">
        <v>100</v>
      </c>
      <c r="AK36" s="188">
        <v>100</v>
      </c>
      <c r="AL36" s="188">
        <v>100</v>
      </c>
      <c r="AM36" s="188">
        <v>100</v>
      </c>
      <c r="AN36" s="189">
        <v>66.599999999999994</v>
      </c>
      <c r="AO36" s="197">
        <f t="shared" si="14"/>
        <v>0.89685440629288116</v>
      </c>
      <c r="AP36" s="189">
        <v>77.400000000000006</v>
      </c>
      <c r="AQ36" s="200">
        <f t="shared" si="15"/>
        <v>0.96567599145983107</v>
      </c>
      <c r="AR36" s="189">
        <v>56.05</v>
      </c>
      <c r="AS36" s="198">
        <f t="shared" si="16"/>
        <v>0.87089458307584644</v>
      </c>
      <c r="AT36" s="189">
        <v>64.760000000000005</v>
      </c>
      <c r="AU36" s="198">
        <f t="shared" si="17"/>
        <v>0.9335960663338424</v>
      </c>
      <c r="AV36" s="189">
        <v>36.200000000000003</v>
      </c>
      <c r="AW36" s="198">
        <f t="shared" si="18"/>
        <v>0.75444177372220511</v>
      </c>
      <c r="AX36" s="189">
        <v>93.9</v>
      </c>
      <c r="AY36" s="197">
        <f t="shared" si="19"/>
        <v>0.97047693245604139</v>
      </c>
      <c r="AZ36" s="189">
        <v>95.5</v>
      </c>
      <c r="BA36" s="197">
        <f t="shared" si="20"/>
        <v>0.98067942003190767</v>
      </c>
      <c r="BB36" s="187">
        <v>4435773.666666667</v>
      </c>
    </row>
    <row r="37" spans="1:54" ht="15.75" customHeight="1" x14ac:dyDescent="0.2">
      <c r="A37" s="196" t="s">
        <v>39</v>
      </c>
      <c r="B37" s="189">
        <v>51.168857574462891</v>
      </c>
      <c r="C37" s="197">
        <f t="shared" si="0"/>
        <v>0.91663031044006671</v>
      </c>
      <c r="D37" s="189">
        <v>38.6</v>
      </c>
      <c r="E37" s="197">
        <f t="shared" si="1"/>
        <v>0.96793243766468284</v>
      </c>
      <c r="F37" s="189">
        <v>23.689910000000001</v>
      </c>
      <c r="G37" s="197">
        <f t="shared" si="2"/>
        <v>0.92478722306389938</v>
      </c>
      <c r="H37" s="189">
        <v>38.514180000000003</v>
      </c>
      <c r="I37" s="197">
        <f t="shared" si="3"/>
        <v>0.85569196867047215</v>
      </c>
      <c r="J37" s="189">
        <v>66.076699552264543</v>
      </c>
      <c r="K37" s="197">
        <f t="shared" si="4"/>
        <v>0.95998532322771246</v>
      </c>
      <c r="L37" s="187">
        <v>2642</v>
      </c>
      <c r="M37" s="198">
        <f t="shared" si="5"/>
        <v>0.86981979937835807</v>
      </c>
      <c r="N37" s="187">
        <v>22574</v>
      </c>
      <c r="O37" s="197">
        <f t="shared" si="6"/>
        <v>0.82141146855246439</v>
      </c>
      <c r="P37" s="188">
        <v>87.7</v>
      </c>
      <c r="Q37" s="199">
        <f t="shared" si="7"/>
        <v>0.97741377657152362</v>
      </c>
      <c r="R37" s="188">
        <v>26.68647</v>
      </c>
      <c r="S37" s="199">
        <f t="shared" si="8"/>
        <v>0.94631872406540629</v>
      </c>
      <c r="T37" s="188">
        <v>34.979621887207031</v>
      </c>
      <c r="U37" s="198">
        <f t="shared" si="9"/>
        <v>0.97495292371309539</v>
      </c>
      <c r="V37" s="188">
        <v>31.905189514160156</v>
      </c>
      <c r="W37" s="197">
        <f t="shared" si="10"/>
        <v>0.90447873519191324</v>
      </c>
      <c r="X37" s="188">
        <v>35.709980000000002</v>
      </c>
      <c r="Y37" s="198">
        <f t="shared" si="11"/>
        <v>0.86073860977467864</v>
      </c>
      <c r="Z37" s="188">
        <v>31.420012009866021</v>
      </c>
      <c r="AA37" s="188">
        <v>71.795342279568303</v>
      </c>
      <c r="AB37" s="188">
        <v>52.370249999999999</v>
      </c>
      <c r="AC37" s="197">
        <f t="shared" si="12"/>
        <v>0.95685098692994575</v>
      </c>
      <c r="AD37" s="188">
        <v>15.42459</v>
      </c>
      <c r="AE37" s="197">
        <f t="shared" si="13"/>
        <v>0.65916272115293839</v>
      </c>
      <c r="AF37" s="188">
        <v>100</v>
      </c>
      <c r="AG37" s="188">
        <v>100</v>
      </c>
      <c r="AH37" s="188">
        <v>100</v>
      </c>
      <c r="AI37" s="188">
        <v>100</v>
      </c>
      <c r="AJ37" s="188">
        <v>100</v>
      </c>
      <c r="AK37" s="188">
        <v>100</v>
      </c>
      <c r="AL37" s="188">
        <v>100</v>
      </c>
      <c r="AM37" s="188">
        <v>100</v>
      </c>
      <c r="AN37" s="189">
        <v>68.8</v>
      </c>
      <c r="AO37" s="197">
        <f t="shared" si="14"/>
        <v>0.91154696774008048</v>
      </c>
      <c r="AP37" s="189">
        <v>81.8</v>
      </c>
      <c r="AQ37" s="200">
        <f t="shared" si="15"/>
        <v>0.99274476512077303</v>
      </c>
      <c r="AR37" s="189">
        <v>57.25</v>
      </c>
      <c r="AS37" s="198">
        <f t="shared" si="16"/>
        <v>0.88016790131547584</v>
      </c>
      <c r="AT37" s="189">
        <v>58.38</v>
      </c>
      <c r="AU37" s="198">
        <f t="shared" si="17"/>
        <v>0.8864161058927138</v>
      </c>
      <c r="AV37" s="189">
        <v>58.56</v>
      </c>
      <c r="AW37" s="198">
        <f t="shared" si="18"/>
        <v>0.95955964743268152</v>
      </c>
      <c r="AX37" s="189">
        <v>94.4</v>
      </c>
      <c r="AY37" s="197">
        <f t="shared" si="19"/>
        <v>0.97305730641349897</v>
      </c>
      <c r="AZ37" s="189">
        <v>93.4</v>
      </c>
      <c r="BA37" s="197">
        <f t="shared" si="20"/>
        <v>0.96983714541171417</v>
      </c>
      <c r="BB37" s="187">
        <v>4446029.666666667</v>
      </c>
    </row>
    <row r="38" spans="1:54" ht="15.75" customHeight="1" x14ac:dyDescent="0.2">
      <c r="A38" s="196" t="s">
        <v>40</v>
      </c>
      <c r="B38" s="189">
        <v>63.029064178466797</v>
      </c>
      <c r="C38" s="197">
        <v>1</v>
      </c>
      <c r="D38" s="189">
        <v>41.9</v>
      </c>
      <c r="E38" s="197">
        <v>1</v>
      </c>
      <c r="F38" s="189">
        <v>26.176600000000001</v>
      </c>
      <c r="G38" s="197">
        <f t="shared" si="2"/>
        <v>0.97211296159875538</v>
      </c>
      <c r="H38" s="189">
        <v>41.266579999999998</v>
      </c>
      <c r="I38" s="197">
        <f t="shared" si="3"/>
        <v>0.88574022232529714</v>
      </c>
      <c r="J38" s="189">
        <v>67.410949498626564</v>
      </c>
      <c r="K38" s="197">
        <f t="shared" si="4"/>
        <v>0.96962910779091471</v>
      </c>
      <c r="L38" s="187">
        <v>2850</v>
      </c>
      <c r="M38" s="198">
        <f t="shared" si="5"/>
        <v>0.90341087150262966</v>
      </c>
      <c r="N38" s="187">
        <v>22493</v>
      </c>
      <c r="O38" s="197">
        <f t="shared" si="6"/>
        <v>0.8199364503706259</v>
      </c>
      <c r="P38" s="188">
        <v>84.3</v>
      </c>
      <c r="Q38" s="199">
        <f t="shared" si="7"/>
        <v>0.95828004966960012</v>
      </c>
      <c r="R38" s="188">
        <v>23.83597</v>
      </c>
      <c r="S38" s="199">
        <f t="shared" si="8"/>
        <v>0.89435158919782276</v>
      </c>
      <c r="T38" s="188">
        <v>36.023723602294922</v>
      </c>
      <c r="U38" s="198">
        <f t="shared" si="9"/>
        <v>0.98939654975700098</v>
      </c>
      <c r="V38" s="188">
        <v>33.641727447509766</v>
      </c>
      <c r="W38" s="197">
        <f t="shared" si="10"/>
        <v>0.92876713770998265</v>
      </c>
      <c r="X38" s="188">
        <v>44.560859999999998</v>
      </c>
      <c r="Y38" s="198">
        <f t="shared" si="11"/>
        <v>0.9615087987764237</v>
      </c>
      <c r="Z38" s="188">
        <v>28.105815445132126</v>
      </c>
      <c r="AA38" s="188">
        <v>64.914710756328532</v>
      </c>
      <c r="AB38" s="188">
        <v>53.094079999999998</v>
      </c>
      <c r="AC38" s="197">
        <f t="shared" si="12"/>
        <v>0.96344080348414851</v>
      </c>
      <c r="AD38" s="188">
        <v>28.541640000000001</v>
      </c>
      <c r="AE38" s="197">
        <f t="shared" si="13"/>
        <v>0.89665481605516939</v>
      </c>
      <c r="AF38" s="188">
        <v>100</v>
      </c>
      <c r="AG38" s="188">
        <v>100</v>
      </c>
      <c r="AH38" s="188">
        <v>100</v>
      </c>
      <c r="AI38" s="188">
        <v>100</v>
      </c>
      <c r="AJ38" s="188">
        <v>100</v>
      </c>
      <c r="AK38" s="188">
        <v>100</v>
      </c>
      <c r="AL38" s="188">
        <v>100</v>
      </c>
      <c r="AM38" s="188">
        <v>100</v>
      </c>
      <c r="AN38" s="189">
        <v>76.099999999999994</v>
      </c>
      <c r="AO38" s="197">
        <f t="shared" si="14"/>
        <v>0.95868771015584875</v>
      </c>
      <c r="AP38" s="189">
        <v>82.6</v>
      </c>
      <c r="AQ38" s="200">
        <f t="shared" si="15"/>
        <v>0.99758745125004766</v>
      </c>
      <c r="AR38" s="189">
        <v>72.849999999999994</v>
      </c>
      <c r="AS38" s="198">
        <f t="shared" si="16"/>
        <v>0.99287038946892137</v>
      </c>
      <c r="AT38" s="189">
        <v>68.75</v>
      </c>
      <c r="AU38" s="198">
        <f t="shared" si="17"/>
        <v>0.96192662213889391</v>
      </c>
      <c r="AV38" s="189">
        <v>56.87</v>
      </c>
      <c r="AW38" s="198">
        <f t="shared" si="18"/>
        <v>0.94561217734180369</v>
      </c>
      <c r="AX38" s="189">
        <v>96.1</v>
      </c>
      <c r="AY38" s="197">
        <f t="shared" si="19"/>
        <v>0.98177985059028128</v>
      </c>
      <c r="AZ38" s="189">
        <v>97.1</v>
      </c>
      <c r="BA38" s="197">
        <f t="shared" si="20"/>
        <v>0.98886041198988528</v>
      </c>
      <c r="BB38" s="187">
        <v>7997398.666666666</v>
      </c>
    </row>
    <row r="39" spans="1:54" ht="15.75" customHeight="1" x14ac:dyDescent="0.2">
      <c r="A39" s="196" t="s">
        <v>41</v>
      </c>
      <c r="B39" s="189">
        <v>52.406566619873047</v>
      </c>
      <c r="C39" s="197">
        <f t="shared" si="0"/>
        <v>0.92765012567397409</v>
      </c>
      <c r="D39" s="189">
        <v>39.200000000000003</v>
      </c>
      <c r="E39" s="197">
        <f t="shared" si="1"/>
        <v>0.97542622000826473</v>
      </c>
      <c r="F39" s="189">
        <v>23.335840000000001</v>
      </c>
      <c r="G39" s="197">
        <f t="shared" si="2"/>
        <v>0.91785025874209147</v>
      </c>
      <c r="H39" s="189">
        <v>33.379240000000003</v>
      </c>
      <c r="I39" s="197">
        <f t="shared" si="3"/>
        <v>0.79660925916478798</v>
      </c>
      <c r="J39" s="189">
        <v>68.087327061437193</v>
      </c>
      <c r="K39" s="197">
        <f t="shared" si="4"/>
        <v>0.97448142388003944</v>
      </c>
      <c r="L39" s="187">
        <v>2594</v>
      </c>
      <c r="M39" s="198">
        <f t="shared" si="5"/>
        <v>0.86188211428434525</v>
      </c>
      <c r="N39" s="187">
        <v>22063</v>
      </c>
      <c r="O39" s="197">
        <f t="shared" si="6"/>
        <v>0.81206124445499372</v>
      </c>
      <c r="P39" s="188">
        <v>82.2</v>
      </c>
      <c r="Q39" s="199">
        <f t="shared" si="7"/>
        <v>0.94626890290303167</v>
      </c>
      <c r="R39" s="188">
        <v>16.898040000000002</v>
      </c>
      <c r="S39" s="199">
        <f t="shared" si="8"/>
        <v>0.7530261098711325</v>
      </c>
      <c r="T39" s="188">
        <v>36.737300872802734</v>
      </c>
      <c r="U39" s="200">
        <f t="shared" si="9"/>
        <v>0.99914774651682003</v>
      </c>
      <c r="V39" s="188">
        <v>17.296815872192383</v>
      </c>
      <c r="W39" s="197">
        <f t="shared" si="10"/>
        <v>0.66596403753279665</v>
      </c>
      <c r="X39" s="188">
        <v>37.56015</v>
      </c>
      <c r="Y39" s="198">
        <f t="shared" si="11"/>
        <v>0.88275490599961548</v>
      </c>
      <c r="Z39" s="188">
        <v>33.38975505980104</v>
      </c>
      <c r="AA39" s="188">
        <v>67.240577662619827</v>
      </c>
      <c r="AB39" s="188">
        <v>34.66769</v>
      </c>
      <c r="AC39" s="197">
        <f t="shared" si="12"/>
        <v>0.77851043442172074</v>
      </c>
      <c r="AD39" s="188">
        <v>12.413130000000001</v>
      </c>
      <c r="AE39" s="197">
        <f t="shared" si="13"/>
        <v>0.59132531977145786</v>
      </c>
      <c r="AF39" s="188">
        <v>100</v>
      </c>
      <c r="AG39" s="188">
        <v>100</v>
      </c>
      <c r="AH39" s="188">
        <v>100</v>
      </c>
      <c r="AI39" s="188">
        <v>100</v>
      </c>
      <c r="AJ39" s="188">
        <v>100</v>
      </c>
      <c r="AK39" s="188">
        <v>100</v>
      </c>
      <c r="AL39" s="188">
        <v>100</v>
      </c>
      <c r="AM39" s="188">
        <v>100</v>
      </c>
      <c r="AN39" s="189">
        <v>73.2</v>
      </c>
      <c r="AO39" s="197">
        <f t="shared" si="14"/>
        <v>0.94024357004687498</v>
      </c>
      <c r="AP39" s="189">
        <v>81.3</v>
      </c>
      <c r="AQ39" s="200">
        <f t="shared" si="15"/>
        <v>0.98970605347706975</v>
      </c>
      <c r="AR39" s="189">
        <v>61.15</v>
      </c>
      <c r="AS39" s="198">
        <f t="shared" si="16"/>
        <v>0.90965353484203471</v>
      </c>
      <c r="AT39" s="189">
        <v>66.61</v>
      </c>
      <c r="AU39" s="198">
        <f t="shared" si="17"/>
        <v>0.94683719453109261</v>
      </c>
      <c r="AV39" s="189">
        <v>55.21</v>
      </c>
      <c r="AW39" s="198">
        <f t="shared" si="18"/>
        <v>0.93170905383938896</v>
      </c>
      <c r="AX39" s="189">
        <v>91.7</v>
      </c>
      <c r="AY39" s="197">
        <f t="shared" si="19"/>
        <v>0.95904081134928798</v>
      </c>
      <c r="AZ39" s="189">
        <v>96.3</v>
      </c>
      <c r="BA39" s="197">
        <f t="shared" si="20"/>
        <v>0.98477841143957978</v>
      </c>
      <c r="BB39" s="187">
        <v>52245245.333333336</v>
      </c>
    </row>
    <row r="40" spans="1:54" ht="15.75" customHeight="1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</row>
    <row r="41" spans="1:54" ht="15.75" customHeight="1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</row>
    <row r="42" spans="1:54" ht="15.75" customHeight="1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</row>
    <row r="43" spans="1:54" ht="15.75" customHeight="1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</row>
    <row r="44" spans="1:54" ht="15.75" customHeight="1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</row>
    <row r="45" spans="1:54" ht="15.75" customHeigh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1:54" ht="15.75" customHeight="1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</row>
    <row r="47" spans="1:54" ht="15.75" customHeight="1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</row>
    <row r="48" spans="1:54" ht="15.75" customHeight="1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</row>
    <row r="49" spans="1:54" ht="15.75" customHeight="1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</row>
    <row r="50" spans="1:54" ht="15.75" customHeight="1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</row>
    <row r="51" spans="1:54" ht="15.75" customHeigh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</row>
    <row r="52" spans="1:54" ht="15.75" customHeight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</row>
    <row r="53" spans="1:54" ht="15.75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</row>
    <row r="54" spans="1:54" ht="15.75" customHeight="1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</row>
    <row r="55" spans="1:54" ht="15.7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</row>
    <row r="56" spans="1:54" ht="15.75" customHeight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</row>
    <row r="57" spans="1:54" ht="15.75" customHeigh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</row>
    <row r="58" spans="1:54" ht="15.75" customHeight="1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</row>
    <row r="59" spans="1:54" ht="15.75" customHeight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</row>
    <row r="60" spans="1:54" ht="15.75" customHeight="1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</row>
    <row r="61" spans="1:54" ht="15.75" customHeight="1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</row>
    <row r="62" spans="1:54" ht="15.75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</row>
    <row r="63" spans="1:54" ht="15.75" customHeight="1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</row>
    <row r="64" spans="1:54" ht="15.75" customHeight="1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</row>
    <row r="65" spans="1:54" ht="15.75" customHeight="1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</row>
    <row r="66" spans="1:54" ht="15.75" customHeight="1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</row>
    <row r="67" spans="1:54" ht="15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</row>
    <row r="68" spans="1:54" ht="15.75" customHeight="1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</row>
    <row r="69" spans="1:54" ht="15.75" customHeight="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</row>
    <row r="70" spans="1:54" ht="15.75" customHeight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</row>
    <row r="71" spans="1:54" ht="15.75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</row>
    <row r="72" spans="1:54" ht="15.75" customHeigh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</row>
    <row r="73" spans="1:54" ht="15.75" customHeight="1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</row>
    <row r="74" spans="1:54" ht="15.75" customHeight="1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</row>
    <row r="75" spans="1:54" ht="15.75" customHeight="1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</row>
    <row r="76" spans="1:54" ht="15.75" customHeight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</row>
    <row r="77" spans="1:54" ht="15.75" customHeight="1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</row>
    <row r="78" spans="1:54" ht="15.75" customHeight="1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</row>
    <row r="79" spans="1:54" ht="15.75" customHeight="1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</row>
    <row r="80" spans="1:54" ht="15.75" customHeight="1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</row>
    <row r="81" spans="1:54" ht="15.75" customHeight="1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</row>
    <row r="82" spans="1:54" ht="15.75" customHeight="1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</row>
    <row r="83" spans="1:54" ht="15.75" customHeight="1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</row>
    <row r="84" spans="1:54" ht="15.75" customHeight="1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</row>
    <row r="85" spans="1:54" ht="15.75" customHeight="1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</row>
    <row r="86" spans="1:54" ht="15.75" customHeight="1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</row>
    <row r="87" spans="1:54" ht="15.75" customHeight="1" x14ac:dyDescent="0.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</row>
    <row r="88" spans="1:54" ht="15.75" customHeight="1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</row>
    <row r="89" spans="1:54" ht="15.75" customHeight="1" x14ac:dyDescent="0.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</row>
    <row r="90" spans="1:54" ht="15.75" customHeight="1" x14ac:dyDescent="0.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</row>
    <row r="91" spans="1:54" ht="15.75" customHeight="1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</row>
    <row r="92" spans="1:54" ht="15.75" customHeight="1" x14ac:dyDescent="0.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</row>
    <row r="93" spans="1:54" ht="15.75" customHeight="1" x14ac:dyDescent="0.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</row>
    <row r="94" spans="1:54" ht="15.75" customHeight="1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</row>
    <row r="95" spans="1:54" ht="15.75" customHeight="1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</row>
    <row r="96" spans="1:54" ht="15.75" customHeight="1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</row>
    <row r="97" spans="1:54" ht="15.75" customHeight="1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</row>
    <row r="98" spans="1:54" ht="15.75" customHeight="1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</row>
    <row r="99" spans="1:54" ht="15.75" customHeight="1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</row>
    <row r="100" spans="1:54" ht="15.75" customHeight="1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</row>
    <row r="101" spans="1:54" ht="15.75" customHeight="1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</row>
    <row r="102" spans="1:54" ht="15.75" customHeight="1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</row>
    <row r="103" spans="1:54" ht="15.75" customHeight="1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</row>
    <row r="104" spans="1:54" ht="15.75" customHeight="1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</row>
    <row r="105" spans="1:54" ht="15.75" customHeight="1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</row>
    <row r="106" spans="1:54" ht="15.75" customHeight="1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</row>
    <row r="107" spans="1:54" ht="15.75" customHeight="1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</row>
    <row r="108" spans="1:54" ht="15.75" customHeight="1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</row>
    <row r="109" spans="1:54" ht="15.75" customHeight="1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</row>
    <row r="110" spans="1:54" ht="15.75" customHeight="1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</row>
    <row r="111" spans="1:54" ht="15.75" customHeight="1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</row>
    <row r="112" spans="1:54" ht="15.75" customHeight="1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</row>
    <row r="113" spans="1:54" ht="15.75" customHeight="1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</row>
    <row r="114" spans="1:54" ht="15.75" customHeight="1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</row>
    <row r="115" spans="1:54" ht="15.75" customHeight="1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</row>
    <row r="116" spans="1:54" ht="15.75" customHeight="1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</row>
    <row r="117" spans="1:54" ht="15.75" customHeight="1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</row>
    <row r="118" spans="1:54" ht="15.75" customHeight="1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</row>
    <row r="119" spans="1:54" ht="15.75" customHeight="1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</row>
    <row r="120" spans="1:54" ht="15.75" customHeight="1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</row>
    <row r="121" spans="1:54" ht="15.75" customHeight="1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</row>
    <row r="122" spans="1:54" ht="15.75" customHeight="1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</row>
    <row r="123" spans="1:54" ht="15.75" customHeight="1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</row>
    <row r="124" spans="1:54" ht="15.75" customHeight="1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</row>
    <row r="125" spans="1:54" ht="15.75" customHeight="1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</row>
    <row r="126" spans="1:54" ht="15.75" customHeight="1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</row>
    <row r="127" spans="1:54" ht="15.75" customHeight="1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</row>
    <row r="128" spans="1:54" ht="15.75" customHeight="1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</row>
    <row r="129" spans="1:54" ht="15.75" customHeight="1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</row>
    <row r="130" spans="1:54" ht="15.75" customHeight="1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</row>
    <row r="131" spans="1:54" ht="15.75" customHeight="1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</row>
    <row r="132" spans="1:54" ht="15.75" customHeight="1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</row>
    <row r="133" spans="1:54" ht="15.75" customHeight="1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</row>
    <row r="134" spans="1:54" ht="15.75" customHeight="1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</row>
    <row r="135" spans="1:54" ht="15.75" customHeight="1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</row>
    <row r="136" spans="1:54" ht="15.75" customHeight="1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</row>
    <row r="137" spans="1:54" ht="15.75" customHeight="1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</row>
    <row r="138" spans="1:54" ht="15.75" customHeight="1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</row>
    <row r="139" spans="1:54" ht="15.75" customHeight="1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</row>
    <row r="140" spans="1:54" ht="15.75" customHeight="1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</row>
    <row r="141" spans="1:54" ht="15.75" customHeight="1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</row>
    <row r="142" spans="1:54" ht="15.75" customHeight="1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</row>
    <row r="143" spans="1:54" ht="15.75" customHeight="1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</row>
    <row r="144" spans="1:54" ht="15.75" customHeight="1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</row>
    <row r="145" spans="1:54" ht="15.75" customHeight="1" x14ac:dyDescent="0.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</row>
    <row r="146" spans="1:54" ht="15.75" customHeight="1" x14ac:dyDescent="0.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</row>
    <row r="147" spans="1:54" ht="15.75" customHeight="1" x14ac:dyDescent="0.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</row>
    <row r="148" spans="1:54" ht="15.75" customHeight="1" x14ac:dyDescent="0.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</row>
    <row r="149" spans="1:54" ht="15.75" customHeight="1" x14ac:dyDescent="0.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</row>
    <row r="150" spans="1:54" ht="15.75" customHeight="1" x14ac:dyDescent="0.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</row>
    <row r="151" spans="1:54" ht="15.75" customHeight="1" x14ac:dyDescent="0.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</row>
    <row r="152" spans="1:54" ht="15.75" customHeight="1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</row>
    <row r="153" spans="1:54" ht="15.75" customHeight="1" x14ac:dyDescent="0.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</row>
    <row r="154" spans="1:54" ht="15.75" customHeight="1" x14ac:dyDescent="0.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</row>
    <row r="155" spans="1:54" ht="15.75" customHeight="1" x14ac:dyDescent="0.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</row>
    <row r="156" spans="1:54" ht="15.75" customHeight="1" x14ac:dyDescent="0.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</row>
    <row r="157" spans="1:54" ht="15.75" customHeight="1" x14ac:dyDescent="0.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</row>
    <row r="158" spans="1:54" ht="15.75" customHeight="1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</row>
    <row r="159" spans="1:54" ht="15.75" customHeight="1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</row>
    <row r="160" spans="1:54" ht="15.75" customHeight="1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</row>
    <row r="161" spans="1:54" ht="15.75" customHeight="1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</row>
    <row r="162" spans="1:54" ht="15.75" customHeight="1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</row>
    <row r="163" spans="1:54" ht="15.75" customHeight="1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</row>
    <row r="164" spans="1:54" ht="15.75" customHeight="1" x14ac:dyDescent="0.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</row>
    <row r="165" spans="1:54" ht="15.75" customHeight="1" x14ac:dyDescent="0.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</row>
    <row r="166" spans="1:54" ht="15.75" customHeight="1" x14ac:dyDescent="0.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</row>
    <row r="167" spans="1:54" ht="15.75" customHeight="1" x14ac:dyDescent="0.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</row>
    <row r="168" spans="1:54" ht="15.75" customHeight="1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</row>
    <row r="169" spans="1:54" ht="15.75" customHeight="1" x14ac:dyDescent="0.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</row>
    <row r="170" spans="1:54" ht="15.75" customHeight="1" x14ac:dyDescent="0.2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</row>
    <row r="171" spans="1:54" ht="15.75" customHeight="1" x14ac:dyDescent="0.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</row>
    <row r="172" spans="1:54" ht="15.75" customHeight="1" x14ac:dyDescent="0.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</row>
    <row r="173" spans="1:54" ht="15.75" customHeight="1" x14ac:dyDescent="0.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</row>
    <row r="174" spans="1:54" ht="15.75" customHeight="1" x14ac:dyDescent="0.2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</row>
    <row r="175" spans="1:54" ht="15.75" customHeight="1" x14ac:dyDescent="0.2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</row>
    <row r="176" spans="1:54" ht="15.75" customHeight="1" x14ac:dyDescent="0.2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</row>
    <row r="177" spans="1:54" ht="15.75" customHeight="1" x14ac:dyDescent="0.2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</row>
    <row r="178" spans="1:54" ht="15.75" customHeight="1" x14ac:dyDescent="0.2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</row>
    <row r="179" spans="1:54" ht="15.75" customHeight="1" x14ac:dyDescent="0.2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</row>
    <row r="180" spans="1:54" ht="15.75" customHeight="1" x14ac:dyDescent="0.2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</row>
    <row r="181" spans="1:54" ht="15.75" customHeight="1" x14ac:dyDescent="0.2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</row>
    <row r="182" spans="1:54" ht="15.75" customHeight="1" x14ac:dyDescent="0.2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</row>
    <row r="183" spans="1:54" ht="15.75" customHeight="1" x14ac:dyDescent="0.2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</row>
    <row r="184" spans="1:54" ht="15.75" customHeight="1" x14ac:dyDescent="0.2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</row>
    <row r="185" spans="1:54" ht="15.75" customHeight="1" x14ac:dyDescent="0.2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</row>
    <row r="186" spans="1:54" ht="15.75" customHeight="1" x14ac:dyDescent="0.2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</row>
    <row r="187" spans="1:54" ht="15.75" customHeight="1" x14ac:dyDescent="0.2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</row>
    <row r="188" spans="1:54" ht="15.75" customHeight="1" x14ac:dyDescent="0.2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</row>
    <row r="189" spans="1:54" ht="15.75" customHeight="1" x14ac:dyDescent="0.2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</row>
    <row r="190" spans="1:54" ht="15.75" customHeight="1" x14ac:dyDescent="0.2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</row>
    <row r="191" spans="1:54" ht="15.75" customHeight="1" x14ac:dyDescent="0.2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</row>
    <row r="192" spans="1:54" ht="15.75" customHeight="1" x14ac:dyDescent="0.2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</row>
    <row r="193" spans="1:54" ht="15.75" customHeight="1" x14ac:dyDescent="0.2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</row>
    <row r="194" spans="1:54" ht="15.75" customHeight="1" x14ac:dyDescent="0.2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</row>
    <row r="195" spans="1:54" ht="15.75" customHeight="1" x14ac:dyDescent="0.2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</row>
    <row r="196" spans="1:54" ht="15.75" customHeight="1" x14ac:dyDescent="0.2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</row>
    <row r="197" spans="1:54" ht="15.75" customHeight="1" x14ac:dyDescent="0.2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</row>
    <row r="198" spans="1:54" ht="15.75" customHeight="1" x14ac:dyDescent="0.2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1:54" ht="15.75" customHeight="1" x14ac:dyDescent="0.2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</row>
    <row r="200" spans="1:54" ht="15.75" customHeight="1" x14ac:dyDescent="0.2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</row>
    <row r="201" spans="1:54" ht="15.75" customHeight="1" x14ac:dyDescent="0.2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</row>
    <row r="202" spans="1:54" ht="15.75" customHeight="1" x14ac:dyDescent="0.2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</row>
    <row r="203" spans="1:54" ht="15.75" customHeight="1" x14ac:dyDescent="0.2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</row>
    <row r="204" spans="1:54" ht="15.75" customHeight="1" x14ac:dyDescent="0.2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</row>
    <row r="205" spans="1:54" ht="15.75" customHeight="1" x14ac:dyDescent="0.2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</row>
    <row r="206" spans="1:54" ht="15.75" customHeight="1" x14ac:dyDescent="0.2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</row>
    <row r="207" spans="1:54" ht="15.75" customHeight="1" x14ac:dyDescent="0.2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</row>
    <row r="208" spans="1:54" ht="15.75" customHeight="1" x14ac:dyDescent="0.2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</row>
    <row r="209" spans="1:54" ht="15.75" customHeight="1" x14ac:dyDescent="0.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</row>
    <row r="210" spans="1:54" ht="15.75" customHeight="1" x14ac:dyDescent="0.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</row>
    <row r="211" spans="1:54" ht="15.75" customHeight="1" x14ac:dyDescent="0.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</row>
    <row r="212" spans="1:54" ht="15.75" customHeight="1" x14ac:dyDescent="0.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</row>
    <row r="213" spans="1:54" ht="15.75" customHeight="1" x14ac:dyDescent="0.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</row>
    <row r="214" spans="1:54" ht="15.75" customHeight="1" x14ac:dyDescent="0.2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</row>
    <row r="215" spans="1:54" ht="15.75" customHeight="1" x14ac:dyDescent="0.2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</row>
    <row r="216" spans="1:54" ht="15.75" customHeight="1" x14ac:dyDescent="0.2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</row>
    <row r="217" spans="1:54" ht="15.75" customHeight="1" x14ac:dyDescent="0.2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</row>
    <row r="218" spans="1:54" ht="15.75" customHeight="1" x14ac:dyDescent="0.2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</row>
    <row r="219" spans="1:54" ht="15.75" customHeight="1" x14ac:dyDescent="0.2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</row>
    <row r="220" spans="1:54" ht="15.75" customHeight="1" x14ac:dyDescent="0.2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</row>
    <row r="221" spans="1:54" ht="15.75" customHeight="1" x14ac:dyDescent="0.2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</row>
    <row r="222" spans="1:54" ht="15.75" customHeight="1" x14ac:dyDescent="0.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</row>
    <row r="223" spans="1:54" ht="15.75" customHeight="1" x14ac:dyDescent="0.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</row>
    <row r="224" spans="1:54" ht="15.75" customHeight="1" x14ac:dyDescent="0.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</row>
    <row r="225" spans="1:54" ht="15.75" customHeight="1" x14ac:dyDescent="0.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</row>
    <row r="226" spans="1:54" ht="15.75" customHeight="1" x14ac:dyDescent="0.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</row>
    <row r="227" spans="1:54" ht="15.75" customHeight="1" x14ac:dyDescent="0.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</row>
    <row r="228" spans="1:54" ht="15.75" customHeight="1" x14ac:dyDescent="0.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</row>
    <row r="229" spans="1:54" ht="15.75" customHeight="1" x14ac:dyDescent="0.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</row>
    <row r="230" spans="1:54" ht="15.75" customHeight="1" x14ac:dyDescent="0.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</row>
    <row r="231" spans="1:54" ht="15.75" customHeight="1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</row>
    <row r="232" spans="1:54" ht="15.75" customHeight="1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</row>
    <row r="233" spans="1:54" ht="15.75" customHeight="1" x14ac:dyDescent="0.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</row>
    <row r="234" spans="1:54" ht="15.75" customHeight="1" x14ac:dyDescent="0.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</row>
    <row r="235" spans="1:54" ht="15.75" customHeight="1" x14ac:dyDescent="0.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</row>
    <row r="236" spans="1:54" ht="15.75" customHeight="1" x14ac:dyDescent="0.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</row>
    <row r="237" spans="1:54" ht="15.75" customHeight="1" x14ac:dyDescent="0.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</row>
    <row r="238" spans="1:54" ht="15.75" customHeight="1" x14ac:dyDescent="0.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</row>
    <row r="239" spans="1:54" ht="15.75" customHeight="1" x14ac:dyDescent="0.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</row>
    <row r="240" spans="1:54" ht="15.75" customHeight="1" x14ac:dyDescent="0.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</row>
    <row r="241" spans="1:54" ht="15.75" customHeight="1" x14ac:dyDescent="0.2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</row>
    <row r="242" spans="1:54" ht="15.75" customHeight="1" x14ac:dyDescent="0.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</row>
    <row r="243" spans="1:54" ht="15.75" customHeight="1" x14ac:dyDescent="0.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</row>
    <row r="244" spans="1:54" ht="15.75" customHeight="1" x14ac:dyDescent="0.2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</row>
    <row r="245" spans="1:54" ht="15.75" customHeight="1" x14ac:dyDescent="0.2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</row>
    <row r="246" spans="1:54" ht="15.75" customHeight="1" x14ac:dyDescent="0.2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</row>
    <row r="247" spans="1:54" ht="15.75" customHeight="1" x14ac:dyDescent="0.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</row>
    <row r="248" spans="1:54" ht="15.75" customHeight="1" x14ac:dyDescent="0.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</row>
    <row r="249" spans="1:54" ht="15.75" customHeight="1" x14ac:dyDescent="0.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</row>
    <row r="250" spans="1:54" ht="15.75" customHeight="1" x14ac:dyDescent="0.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</row>
    <row r="251" spans="1:54" ht="15.75" customHeight="1" x14ac:dyDescent="0.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</row>
    <row r="252" spans="1:54" ht="15.75" customHeight="1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</row>
    <row r="253" spans="1:54" ht="15.75" customHeight="1" x14ac:dyDescent="0.2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</row>
    <row r="254" spans="1:54" ht="15.75" customHeight="1" x14ac:dyDescent="0.2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</row>
    <row r="255" spans="1:54" ht="15.75" customHeight="1" x14ac:dyDescent="0.2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</row>
    <row r="256" spans="1:54" ht="15.75" customHeight="1" x14ac:dyDescent="0.2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</row>
    <row r="257" spans="1:54" ht="15.75" customHeight="1" x14ac:dyDescent="0.2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</row>
    <row r="258" spans="1:54" ht="15.75" customHeight="1" x14ac:dyDescent="0.2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</row>
    <row r="259" spans="1:54" ht="15.75" customHeight="1" x14ac:dyDescent="0.2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</row>
    <row r="260" spans="1:54" ht="15.75" customHeight="1" x14ac:dyDescent="0.2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</row>
    <row r="261" spans="1:54" ht="15.75" customHeight="1" x14ac:dyDescent="0.2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</row>
    <row r="262" spans="1:54" ht="15.75" customHeight="1" x14ac:dyDescent="0.2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</row>
    <row r="263" spans="1:54" ht="15.75" customHeight="1" x14ac:dyDescent="0.2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</row>
    <row r="264" spans="1:54" ht="15.75" customHeight="1" x14ac:dyDescent="0.2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</row>
    <row r="265" spans="1:54" ht="15.75" customHeight="1" x14ac:dyDescent="0.2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</row>
    <row r="266" spans="1:54" ht="15.75" customHeight="1" x14ac:dyDescent="0.2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</row>
    <row r="267" spans="1:54" ht="15.75" customHeight="1" x14ac:dyDescent="0.2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</row>
    <row r="268" spans="1:54" ht="15.75" customHeight="1" x14ac:dyDescent="0.2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</row>
    <row r="269" spans="1:54" ht="15.75" customHeight="1" x14ac:dyDescent="0.2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</row>
    <row r="270" spans="1:54" ht="15.75" customHeight="1" x14ac:dyDescent="0.2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</row>
    <row r="271" spans="1:54" ht="15.75" customHeight="1" x14ac:dyDescent="0.2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</row>
    <row r="272" spans="1:54" ht="15.75" customHeight="1" x14ac:dyDescent="0.2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</row>
    <row r="273" spans="1:54" ht="15.75" customHeight="1" x14ac:dyDescent="0.2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</row>
    <row r="274" spans="1:54" ht="15.75" customHeight="1" x14ac:dyDescent="0.2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</row>
    <row r="275" spans="1:54" ht="15.75" customHeight="1" x14ac:dyDescent="0.2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</row>
    <row r="276" spans="1:54" ht="15.75" customHeight="1" x14ac:dyDescent="0.2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</row>
    <row r="277" spans="1:54" ht="15.75" customHeight="1" x14ac:dyDescent="0.2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</row>
    <row r="278" spans="1:54" ht="15.75" customHeight="1" x14ac:dyDescent="0.2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</row>
    <row r="279" spans="1:54" ht="15.75" customHeight="1" x14ac:dyDescent="0.2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</row>
    <row r="280" spans="1:54" ht="15.75" customHeight="1" x14ac:dyDescent="0.2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</row>
    <row r="281" spans="1:54" ht="15.75" customHeight="1" x14ac:dyDescent="0.2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</row>
    <row r="282" spans="1:54" ht="15.75" customHeight="1" x14ac:dyDescent="0.2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</row>
    <row r="283" spans="1:54" ht="15.75" customHeight="1" x14ac:dyDescent="0.2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</row>
    <row r="284" spans="1:54" ht="15.75" customHeight="1" x14ac:dyDescent="0.2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</row>
    <row r="285" spans="1:54" ht="15.75" customHeight="1" x14ac:dyDescent="0.2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</row>
    <row r="286" spans="1:54" ht="15.75" customHeight="1" x14ac:dyDescent="0.2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</row>
    <row r="287" spans="1:54" ht="15.75" customHeight="1" x14ac:dyDescent="0.2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</row>
    <row r="288" spans="1:54" ht="15.75" customHeight="1" x14ac:dyDescent="0.2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</row>
    <row r="289" spans="1:54" ht="15.75" customHeight="1" x14ac:dyDescent="0.2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</row>
    <row r="290" spans="1:54" ht="15.75" customHeight="1" x14ac:dyDescent="0.2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</row>
    <row r="291" spans="1:54" ht="15.75" customHeight="1" x14ac:dyDescent="0.2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</row>
    <row r="292" spans="1:54" ht="15.75" customHeight="1" x14ac:dyDescent="0.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</row>
    <row r="293" spans="1:54" ht="15.75" customHeight="1" x14ac:dyDescent="0.2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</row>
    <row r="294" spans="1:54" ht="15.75" customHeight="1" x14ac:dyDescent="0.2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</row>
    <row r="295" spans="1:54" ht="15.75" customHeight="1" x14ac:dyDescent="0.2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</row>
    <row r="296" spans="1:54" ht="15.75" customHeight="1" x14ac:dyDescent="0.2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</row>
    <row r="297" spans="1:54" ht="15.75" customHeight="1" x14ac:dyDescent="0.2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</row>
    <row r="298" spans="1:54" ht="15.75" customHeight="1" x14ac:dyDescent="0.2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</row>
    <row r="299" spans="1:54" ht="15.75" customHeight="1" x14ac:dyDescent="0.2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</row>
    <row r="300" spans="1:54" ht="15.75" customHeight="1" x14ac:dyDescent="0.2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</row>
    <row r="301" spans="1:54" ht="15.75" customHeight="1" x14ac:dyDescent="0.2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</row>
    <row r="302" spans="1:54" ht="15.75" customHeight="1" x14ac:dyDescent="0.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</row>
    <row r="303" spans="1:54" ht="15.75" customHeight="1" x14ac:dyDescent="0.2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</row>
    <row r="304" spans="1:54" ht="15.75" customHeight="1" x14ac:dyDescent="0.2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</row>
    <row r="305" spans="1:54" ht="15.75" customHeight="1" x14ac:dyDescent="0.2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</row>
    <row r="306" spans="1:54" ht="15.75" customHeight="1" x14ac:dyDescent="0.2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</row>
    <row r="307" spans="1:54" ht="15.75" customHeight="1" x14ac:dyDescent="0.2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</row>
    <row r="308" spans="1:54" ht="15.75" customHeight="1" x14ac:dyDescent="0.2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</row>
    <row r="309" spans="1:54" ht="15.75" customHeight="1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</row>
    <row r="310" spans="1:54" ht="15.75" customHeight="1" x14ac:dyDescent="0.2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</row>
    <row r="311" spans="1:54" ht="15.75" customHeight="1" x14ac:dyDescent="0.2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</row>
    <row r="312" spans="1:54" ht="15.75" customHeight="1" x14ac:dyDescent="0.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</row>
    <row r="313" spans="1:54" ht="15.75" customHeight="1" x14ac:dyDescent="0.2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</row>
    <row r="314" spans="1:54" ht="15.75" customHeight="1" x14ac:dyDescent="0.2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</row>
    <row r="315" spans="1:54" ht="15.75" customHeight="1" x14ac:dyDescent="0.2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</row>
    <row r="316" spans="1:54" ht="15.75" customHeight="1" x14ac:dyDescent="0.2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</row>
    <row r="317" spans="1:54" ht="15.75" customHeight="1" x14ac:dyDescent="0.2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</row>
    <row r="318" spans="1:54" ht="15.75" customHeight="1" x14ac:dyDescent="0.2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</row>
    <row r="319" spans="1:54" ht="15.75" customHeight="1" x14ac:dyDescent="0.2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</row>
    <row r="320" spans="1:54" ht="15.75" customHeight="1" x14ac:dyDescent="0.2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</row>
    <row r="321" spans="1:54" ht="15.75" customHeight="1" x14ac:dyDescent="0.2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</row>
    <row r="322" spans="1:54" ht="15.75" customHeight="1" x14ac:dyDescent="0.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</row>
    <row r="323" spans="1:54" ht="15.75" customHeight="1" x14ac:dyDescent="0.2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</row>
    <row r="324" spans="1:54" ht="15.75" customHeight="1" x14ac:dyDescent="0.2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</row>
    <row r="325" spans="1:54" ht="15.75" customHeight="1" x14ac:dyDescent="0.2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</row>
    <row r="326" spans="1:54" ht="15.75" customHeight="1" x14ac:dyDescent="0.2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</row>
    <row r="327" spans="1:54" ht="15.75" customHeight="1" x14ac:dyDescent="0.2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</row>
    <row r="328" spans="1:54" ht="15.75" customHeight="1" x14ac:dyDescent="0.2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</row>
    <row r="329" spans="1:54" ht="15.75" customHeight="1" x14ac:dyDescent="0.2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</row>
    <row r="330" spans="1:54" ht="15.75" customHeight="1" x14ac:dyDescent="0.2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</row>
    <row r="331" spans="1:54" ht="15.75" customHeight="1" x14ac:dyDescent="0.2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</row>
    <row r="332" spans="1:54" ht="15.75" customHeight="1" x14ac:dyDescent="0.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</row>
    <row r="333" spans="1:54" ht="15.75" customHeight="1" x14ac:dyDescent="0.2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</row>
    <row r="334" spans="1:54" ht="15.75" customHeight="1" x14ac:dyDescent="0.2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</row>
    <row r="335" spans="1:54" ht="15.75" customHeight="1" x14ac:dyDescent="0.2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</row>
    <row r="336" spans="1:54" ht="15.75" customHeight="1" x14ac:dyDescent="0.2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</row>
    <row r="337" spans="1:54" ht="15.75" customHeight="1" x14ac:dyDescent="0.2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</row>
    <row r="338" spans="1:54" ht="15.75" customHeight="1" x14ac:dyDescent="0.2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</row>
    <row r="339" spans="1:54" ht="15.75" customHeight="1" x14ac:dyDescent="0.2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</row>
    <row r="340" spans="1:54" ht="15.75" customHeight="1" x14ac:dyDescent="0.2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</row>
    <row r="341" spans="1:54" ht="15.75" customHeight="1" x14ac:dyDescent="0.2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</row>
    <row r="342" spans="1:54" ht="15.75" customHeight="1" x14ac:dyDescent="0.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</row>
    <row r="343" spans="1:54" ht="15.75" customHeight="1" x14ac:dyDescent="0.2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</row>
    <row r="344" spans="1:54" ht="15.75" customHeight="1" x14ac:dyDescent="0.2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</row>
    <row r="345" spans="1:54" ht="15.75" customHeight="1" x14ac:dyDescent="0.2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</row>
    <row r="346" spans="1:54" ht="15.75" customHeight="1" x14ac:dyDescent="0.2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</row>
    <row r="347" spans="1:54" ht="15.75" customHeight="1" x14ac:dyDescent="0.2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</row>
    <row r="348" spans="1:54" ht="15.75" customHeight="1" x14ac:dyDescent="0.2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</row>
    <row r="349" spans="1:54" ht="15.75" customHeight="1" x14ac:dyDescent="0.2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</row>
    <row r="350" spans="1:54" ht="15.75" customHeight="1" x14ac:dyDescent="0.2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</row>
    <row r="351" spans="1:54" ht="15.75" customHeight="1" x14ac:dyDescent="0.2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</row>
    <row r="352" spans="1:54" ht="15.75" customHeight="1" x14ac:dyDescent="0.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</row>
    <row r="353" spans="1:54" ht="15.75" customHeight="1" x14ac:dyDescent="0.2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</row>
    <row r="354" spans="1:54" ht="15.75" customHeight="1" x14ac:dyDescent="0.2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</row>
    <row r="355" spans="1:54" ht="15.75" customHeight="1" x14ac:dyDescent="0.2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</row>
    <row r="356" spans="1:54" ht="15.75" customHeight="1" x14ac:dyDescent="0.2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</row>
    <row r="357" spans="1:54" ht="15.75" customHeight="1" x14ac:dyDescent="0.2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</row>
    <row r="358" spans="1:54" ht="15.75" customHeight="1" x14ac:dyDescent="0.2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</row>
    <row r="359" spans="1:54" ht="15.75" customHeight="1" x14ac:dyDescent="0.2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</row>
    <row r="360" spans="1:54" ht="15.75" customHeight="1" x14ac:dyDescent="0.2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</row>
    <row r="361" spans="1:54" ht="15.75" customHeight="1" x14ac:dyDescent="0.2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</row>
    <row r="362" spans="1:54" ht="15.75" customHeight="1" x14ac:dyDescent="0.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</row>
    <row r="363" spans="1:54" ht="15.75" customHeight="1" x14ac:dyDescent="0.2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</row>
    <row r="364" spans="1:54" ht="15.75" customHeight="1" x14ac:dyDescent="0.2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</row>
    <row r="365" spans="1:54" ht="15.75" customHeight="1" x14ac:dyDescent="0.2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</row>
    <row r="366" spans="1:54" ht="15.75" customHeight="1" x14ac:dyDescent="0.2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</row>
    <row r="367" spans="1:54" ht="15.75" customHeight="1" x14ac:dyDescent="0.2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</row>
    <row r="368" spans="1:54" ht="15.75" customHeight="1" x14ac:dyDescent="0.2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</row>
    <row r="369" spans="1:54" ht="15.75" customHeight="1" x14ac:dyDescent="0.2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</row>
    <row r="370" spans="1:54" ht="15.75" customHeight="1" x14ac:dyDescent="0.2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</row>
    <row r="371" spans="1:54" ht="15.75" customHeight="1" x14ac:dyDescent="0.2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</row>
    <row r="372" spans="1:54" ht="15.75" customHeight="1" x14ac:dyDescent="0.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</row>
    <row r="373" spans="1:54" ht="15.75" customHeight="1" x14ac:dyDescent="0.2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</row>
    <row r="374" spans="1:54" ht="15.75" customHeight="1" x14ac:dyDescent="0.2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</row>
    <row r="375" spans="1:54" ht="15.75" customHeight="1" x14ac:dyDescent="0.2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</row>
    <row r="376" spans="1:54" ht="15.75" customHeight="1" x14ac:dyDescent="0.2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</row>
    <row r="377" spans="1:54" ht="15.75" customHeight="1" x14ac:dyDescent="0.2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</row>
    <row r="378" spans="1:54" ht="15.75" customHeight="1" x14ac:dyDescent="0.2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</row>
    <row r="379" spans="1:54" ht="15.75" customHeight="1" x14ac:dyDescent="0.2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</row>
    <row r="380" spans="1:54" ht="15.75" customHeight="1" x14ac:dyDescent="0.2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</row>
    <row r="381" spans="1:54" ht="15.75" customHeight="1" x14ac:dyDescent="0.2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</row>
    <row r="382" spans="1:54" ht="15.75" customHeight="1" x14ac:dyDescent="0.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</row>
    <row r="383" spans="1:54" ht="15.75" customHeight="1" x14ac:dyDescent="0.2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</row>
    <row r="384" spans="1:54" ht="15.75" customHeight="1" x14ac:dyDescent="0.2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</row>
    <row r="385" spans="1:54" ht="15.75" customHeight="1" x14ac:dyDescent="0.2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</row>
    <row r="386" spans="1:54" ht="15.75" customHeight="1" x14ac:dyDescent="0.2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</row>
    <row r="387" spans="1:54" ht="15.75" customHeight="1" x14ac:dyDescent="0.2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</row>
    <row r="388" spans="1:54" ht="15.75" customHeight="1" x14ac:dyDescent="0.2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</row>
    <row r="389" spans="1:54" ht="15.75" customHeight="1" x14ac:dyDescent="0.2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</row>
    <row r="390" spans="1:54" ht="15.75" customHeight="1" x14ac:dyDescent="0.2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</row>
    <row r="391" spans="1:54" ht="15.75" customHeight="1" x14ac:dyDescent="0.2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</row>
    <row r="392" spans="1:54" ht="15.75" customHeight="1" x14ac:dyDescent="0.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</row>
    <row r="393" spans="1:54" ht="15.75" customHeight="1" x14ac:dyDescent="0.2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</row>
    <row r="394" spans="1:54" ht="15.75" customHeight="1" x14ac:dyDescent="0.2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</row>
    <row r="395" spans="1:54" ht="15.75" customHeight="1" x14ac:dyDescent="0.2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</row>
    <row r="396" spans="1:54" ht="15.75" customHeight="1" x14ac:dyDescent="0.2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</row>
    <row r="397" spans="1:54" ht="15.75" customHeight="1" x14ac:dyDescent="0.2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</row>
    <row r="398" spans="1:54" ht="15.75" customHeight="1" x14ac:dyDescent="0.2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</row>
    <row r="399" spans="1:54" ht="15.75" customHeight="1" x14ac:dyDescent="0.2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</row>
    <row r="400" spans="1:54" ht="15.75" customHeight="1" x14ac:dyDescent="0.2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</row>
    <row r="401" spans="1:54" ht="15.75" customHeight="1" x14ac:dyDescent="0.2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</row>
    <row r="402" spans="1:54" ht="15.75" customHeight="1" x14ac:dyDescent="0.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</row>
    <row r="403" spans="1:54" ht="15.75" customHeight="1" x14ac:dyDescent="0.2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</row>
    <row r="404" spans="1:54" ht="15.75" customHeight="1" x14ac:dyDescent="0.2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</row>
    <row r="405" spans="1:54" ht="15.75" customHeight="1" x14ac:dyDescent="0.2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</row>
    <row r="406" spans="1:54" ht="15.75" customHeight="1" x14ac:dyDescent="0.2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</row>
    <row r="407" spans="1:54" ht="15.75" customHeight="1" x14ac:dyDescent="0.2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</row>
    <row r="408" spans="1:54" ht="15.75" customHeight="1" x14ac:dyDescent="0.2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</row>
    <row r="409" spans="1:54" ht="15.75" customHeight="1" x14ac:dyDescent="0.2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</row>
    <row r="410" spans="1:54" ht="15.75" customHeight="1" x14ac:dyDescent="0.2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</row>
    <row r="411" spans="1:54" ht="15.75" customHeight="1" x14ac:dyDescent="0.2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</row>
    <row r="412" spans="1:54" ht="15.75" customHeight="1" x14ac:dyDescent="0.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</row>
    <row r="413" spans="1:54" ht="15.75" customHeight="1" x14ac:dyDescent="0.2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</row>
    <row r="414" spans="1:54" ht="15.75" customHeight="1" x14ac:dyDescent="0.2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</row>
    <row r="415" spans="1:54" ht="15.75" customHeight="1" x14ac:dyDescent="0.2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</row>
    <row r="416" spans="1:54" ht="15.75" customHeight="1" x14ac:dyDescent="0.2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</row>
    <row r="417" spans="1:54" ht="15.75" customHeight="1" x14ac:dyDescent="0.2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</row>
    <row r="418" spans="1:54" ht="15.75" customHeight="1" x14ac:dyDescent="0.2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</row>
    <row r="419" spans="1:54" ht="15.75" customHeight="1" x14ac:dyDescent="0.2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</row>
    <row r="420" spans="1:54" ht="15.75" customHeight="1" x14ac:dyDescent="0.2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</row>
    <row r="421" spans="1:54" ht="15.75" customHeight="1" x14ac:dyDescent="0.2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</row>
    <row r="422" spans="1:54" ht="15.75" customHeight="1" x14ac:dyDescent="0.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</row>
    <row r="423" spans="1:54" ht="15.75" customHeight="1" x14ac:dyDescent="0.2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</row>
    <row r="424" spans="1:54" ht="15.75" customHeight="1" x14ac:dyDescent="0.2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</row>
    <row r="425" spans="1:54" ht="15.75" customHeight="1" x14ac:dyDescent="0.2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</row>
    <row r="426" spans="1:54" ht="15.75" customHeight="1" x14ac:dyDescent="0.2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</row>
    <row r="427" spans="1:54" ht="15.75" customHeight="1" x14ac:dyDescent="0.2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</row>
    <row r="428" spans="1:54" ht="15.75" customHeight="1" x14ac:dyDescent="0.2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</row>
    <row r="429" spans="1:54" ht="15.75" customHeight="1" x14ac:dyDescent="0.2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</row>
    <row r="430" spans="1:54" ht="15.75" customHeight="1" x14ac:dyDescent="0.2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</row>
    <row r="431" spans="1:54" ht="15.75" customHeight="1" x14ac:dyDescent="0.2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</row>
    <row r="432" spans="1:54" ht="15.75" customHeight="1" x14ac:dyDescent="0.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</row>
    <row r="433" spans="1:54" ht="15.75" customHeight="1" x14ac:dyDescent="0.2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</row>
    <row r="434" spans="1:54" ht="15.75" customHeight="1" x14ac:dyDescent="0.2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</row>
    <row r="435" spans="1:54" ht="15.75" customHeight="1" x14ac:dyDescent="0.2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</row>
    <row r="436" spans="1:54" ht="15.75" customHeight="1" x14ac:dyDescent="0.2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</row>
    <row r="437" spans="1:54" ht="15.75" customHeight="1" x14ac:dyDescent="0.2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</row>
    <row r="438" spans="1:54" ht="15.75" customHeight="1" x14ac:dyDescent="0.2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</row>
    <row r="439" spans="1:54" ht="15.75" customHeight="1" x14ac:dyDescent="0.2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</row>
    <row r="440" spans="1:54" ht="15.75" customHeight="1" x14ac:dyDescent="0.2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</row>
    <row r="441" spans="1:54" ht="15.75" customHeight="1" x14ac:dyDescent="0.2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</row>
    <row r="442" spans="1:54" ht="15.75" customHeight="1" x14ac:dyDescent="0.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</row>
    <row r="443" spans="1:54" ht="15.75" customHeight="1" x14ac:dyDescent="0.2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</row>
    <row r="444" spans="1:54" ht="15.75" customHeight="1" x14ac:dyDescent="0.2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</row>
    <row r="445" spans="1:54" ht="15.75" customHeight="1" x14ac:dyDescent="0.2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</row>
    <row r="446" spans="1:54" ht="15.75" customHeight="1" x14ac:dyDescent="0.2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</row>
    <row r="447" spans="1:54" ht="15.75" customHeight="1" x14ac:dyDescent="0.2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</row>
    <row r="448" spans="1:54" ht="15.75" customHeight="1" x14ac:dyDescent="0.2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</row>
    <row r="449" spans="1:54" ht="15.75" customHeight="1" x14ac:dyDescent="0.2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</row>
    <row r="450" spans="1:54" ht="15.75" customHeight="1" x14ac:dyDescent="0.2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</row>
    <row r="451" spans="1:54" ht="15.75" customHeight="1" x14ac:dyDescent="0.2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</row>
    <row r="452" spans="1:54" ht="15.75" customHeight="1" x14ac:dyDescent="0.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</row>
    <row r="453" spans="1:54" ht="15.75" customHeight="1" x14ac:dyDescent="0.2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</row>
    <row r="454" spans="1:54" ht="15.75" customHeight="1" x14ac:dyDescent="0.2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</row>
    <row r="455" spans="1:54" ht="15.75" customHeight="1" x14ac:dyDescent="0.2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</row>
    <row r="456" spans="1:54" ht="15.75" customHeight="1" x14ac:dyDescent="0.2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</row>
    <row r="457" spans="1:54" ht="15.75" customHeight="1" x14ac:dyDescent="0.2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</row>
    <row r="458" spans="1:54" ht="15.75" customHeight="1" x14ac:dyDescent="0.2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</row>
    <row r="459" spans="1:54" ht="15.75" customHeight="1" x14ac:dyDescent="0.2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</row>
    <row r="460" spans="1:54" ht="15.75" customHeight="1" x14ac:dyDescent="0.2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</row>
    <row r="461" spans="1:54" ht="15.75" customHeight="1" x14ac:dyDescent="0.2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</row>
    <row r="462" spans="1:54" ht="15.75" customHeight="1" x14ac:dyDescent="0.2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</row>
    <row r="463" spans="1:54" ht="15.75" customHeight="1" x14ac:dyDescent="0.2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</row>
    <row r="464" spans="1:54" ht="15.75" customHeight="1" x14ac:dyDescent="0.2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</row>
    <row r="465" spans="1:54" ht="15.75" customHeight="1" x14ac:dyDescent="0.2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</row>
    <row r="466" spans="1:54" ht="15.75" customHeight="1" x14ac:dyDescent="0.2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</row>
    <row r="467" spans="1:54" ht="15.75" customHeight="1" x14ac:dyDescent="0.2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</row>
    <row r="468" spans="1:54" ht="15.75" customHeight="1" x14ac:dyDescent="0.2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</row>
    <row r="469" spans="1:54" ht="15.75" customHeight="1" x14ac:dyDescent="0.2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</row>
    <row r="470" spans="1:54" ht="15.75" customHeight="1" x14ac:dyDescent="0.2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</row>
    <row r="471" spans="1:54" ht="15.75" customHeight="1" x14ac:dyDescent="0.2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</row>
    <row r="472" spans="1:54" ht="15.75" customHeight="1" x14ac:dyDescent="0.2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</row>
    <row r="473" spans="1:54" ht="15.75" customHeight="1" x14ac:dyDescent="0.2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</row>
    <row r="474" spans="1:54" ht="15.75" customHeight="1" x14ac:dyDescent="0.2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</row>
    <row r="475" spans="1:54" ht="15.75" customHeight="1" x14ac:dyDescent="0.2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</row>
    <row r="476" spans="1:54" ht="15.75" customHeight="1" x14ac:dyDescent="0.2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</row>
    <row r="477" spans="1:54" ht="15.75" customHeight="1" x14ac:dyDescent="0.2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</row>
    <row r="478" spans="1:54" ht="15.75" customHeight="1" x14ac:dyDescent="0.2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</row>
    <row r="479" spans="1:54" ht="15.75" customHeight="1" x14ac:dyDescent="0.2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</row>
    <row r="480" spans="1:54" ht="15.75" customHeight="1" x14ac:dyDescent="0.2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</row>
    <row r="481" spans="1:54" ht="15.75" customHeight="1" x14ac:dyDescent="0.2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</row>
    <row r="482" spans="1:54" ht="15.75" customHeight="1" x14ac:dyDescent="0.2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</row>
    <row r="483" spans="1:54" ht="15.75" customHeight="1" x14ac:dyDescent="0.2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</row>
    <row r="484" spans="1:54" ht="15.75" customHeight="1" x14ac:dyDescent="0.2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</row>
    <row r="485" spans="1:54" ht="15.75" customHeight="1" x14ac:dyDescent="0.2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</row>
    <row r="486" spans="1:54" ht="15.75" customHeight="1" x14ac:dyDescent="0.2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</row>
    <row r="487" spans="1:54" ht="15.75" customHeight="1" x14ac:dyDescent="0.2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</row>
    <row r="488" spans="1:54" ht="15.75" customHeight="1" x14ac:dyDescent="0.2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</row>
    <row r="489" spans="1:54" ht="15.75" customHeight="1" x14ac:dyDescent="0.2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</row>
    <row r="490" spans="1:54" ht="15.75" customHeight="1" x14ac:dyDescent="0.2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</row>
    <row r="491" spans="1:54" ht="15.75" customHeight="1" x14ac:dyDescent="0.2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</row>
    <row r="492" spans="1:54" ht="15.75" customHeight="1" x14ac:dyDescent="0.2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</row>
    <row r="493" spans="1:54" ht="15.75" customHeight="1" x14ac:dyDescent="0.2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</row>
    <row r="494" spans="1:54" ht="15.75" customHeight="1" x14ac:dyDescent="0.2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</row>
    <row r="495" spans="1:54" ht="15.75" customHeight="1" x14ac:dyDescent="0.2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</row>
    <row r="496" spans="1:54" ht="15.75" customHeight="1" x14ac:dyDescent="0.2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</row>
    <row r="497" spans="1:54" ht="15.75" customHeight="1" x14ac:dyDescent="0.2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</row>
    <row r="498" spans="1:54" ht="15.75" customHeight="1" x14ac:dyDescent="0.2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</row>
    <row r="499" spans="1:54" ht="15.75" customHeight="1" x14ac:dyDescent="0.2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</row>
    <row r="500" spans="1:54" ht="15.75" customHeight="1" x14ac:dyDescent="0.2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</row>
    <row r="501" spans="1:54" ht="15.75" customHeight="1" x14ac:dyDescent="0.2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</row>
    <row r="502" spans="1:54" ht="15.75" customHeight="1" x14ac:dyDescent="0.2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</row>
    <row r="503" spans="1:54" ht="15.75" customHeight="1" x14ac:dyDescent="0.2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</row>
    <row r="504" spans="1:54" ht="15.75" customHeight="1" x14ac:dyDescent="0.2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</row>
    <row r="505" spans="1:54" ht="15.75" customHeight="1" x14ac:dyDescent="0.2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</row>
    <row r="506" spans="1:54" ht="15.75" customHeight="1" x14ac:dyDescent="0.2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</row>
    <row r="507" spans="1:54" ht="15.75" customHeight="1" x14ac:dyDescent="0.2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</row>
    <row r="508" spans="1:54" ht="15.75" customHeight="1" x14ac:dyDescent="0.2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</row>
    <row r="509" spans="1:54" ht="15.75" customHeight="1" x14ac:dyDescent="0.2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</row>
    <row r="510" spans="1:54" ht="15.75" customHeight="1" x14ac:dyDescent="0.2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</row>
    <row r="511" spans="1:54" ht="15.75" customHeight="1" x14ac:dyDescent="0.2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</row>
    <row r="512" spans="1:54" ht="15.75" customHeight="1" x14ac:dyDescent="0.2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</row>
    <row r="513" spans="1:54" ht="15.75" customHeight="1" x14ac:dyDescent="0.2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</row>
    <row r="514" spans="1:54" ht="15.75" customHeight="1" x14ac:dyDescent="0.2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</row>
    <row r="515" spans="1:54" ht="15.75" customHeight="1" x14ac:dyDescent="0.2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</row>
    <row r="516" spans="1:54" ht="15.75" customHeight="1" x14ac:dyDescent="0.2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</row>
    <row r="517" spans="1:54" ht="15.75" customHeight="1" x14ac:dyDescent="0.2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</row>
    <row r="518" spans="1:54" ht="15.75" customHeight="1" x14ac:dyDescent="0.2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</row>
    <row r="519" spans="1:54" ht="15.75" customHeight="1" x14ac:dyDescent="0.2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</row>
    <row r="520" spans="1:54" ht="15.75" customHeight="1" x14ac:dyDescent="0.2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</row>
    <row r="521" spans="1:54" ht="15.75" customHeight="1" x14ac:dyDescent="0.2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</row>
    <row r="522" spans="1:54" ht="15.75" customHeight="1" x14ac:dyDescent="0.2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</row>
    <row r="523" spans="1:54" ht="15.75" customHeight="1" x14ac:dyDescent="0.2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</row>
    <row r="524" spans="1:54" ht="15.75" customHeight="1" x14ac:dyDescent="0.2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</row>
    <row r="525" spans="1:54" ht="15.75" customHeight="1" x14ac:dyDescent="0.2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</row>
    <row r="526" spans="1:54" ht="15.75" customHeight="1" x14ac:dyDescent="0.2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</row>
    <row r="527" spans="1:54" ht="15.75" customHeight="1" x14ac:dyDescent="0.2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</row>
    <row r="528" spans="1:54" ht="15.75" customHeight="1" x14ac:dyDescent="0.2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</row>
    <row r="529" spans="1:54" ht="15.75" customHeight="1" x14ac:dyDescent="0.2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</row>
    <row r="530" spans="1:54" ht="15.75" customHeight="1" x14ac:dyDescent="0.2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</row>
    <row r="531" spans="1:54" ht="15.75" customHeight="1" x14ac:dyDescent="0.2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</row>
    <row r="532" spans="1:54" ht="15.75" customHeight="1" x14ac:dyDescent="0.2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</row>
    <row r="533" spans="1:54" ht="15.75" customHeight="1" x14ac:dyDescent="0.2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</row>
    <row r="534" spans="1:54" ht="15.75" customHeight="1" x14ac:dyDescent="0.2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</row>
    <row r="535" spans="1:54" ht="15.75" customHeight="1" x14ac:dyDescent="0.2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</row>
    <row r="536" spans="1:54" ht="15.75" customHeight="1" x14ac:dyDescent="0.2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</row>
    <row r="537" spans="1:54" ht="15.75" customHeight="1" x14ac:dyDescent="0.2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</row>
    <row r="538" spans="1:54" ht="15.75" customHeight="1" x14ac:dyDescent="0.2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</row>
    <row r="539" spans="1:54" ht="15.75" customHeight="1" x14ac:dyDescent="0.2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</row>
    <row r="540" spans="1:54" ht="15.75" customHeight="1" x14ac:dyDescent="0.2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52"/>
    </row>
    <row r="541" spans="1:54" ht="15.75" customHeight="1" x14ac:dyDescent="0.2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</row>
    <row r="542" spans="1:54" ht="15.75" customHeight="1" x14ac:dyDescent="0.2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</row>
    <row r="543" spans="1:54" ht="15.75" customHeight="1" x14ac:dyDescent="0.2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</row>
    <row r="544" spans="1:54" ht="15.75" customHeight="1" x14ac:dyDescent="0.2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52"/>
    </row>
    <row r="545" spans="1:54" ht="15.75" customHeight="1" x14ac:dyDescent="0.2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</row>
    <row r="546" spans="1:54" ht="15.75" customHeight="1" x14ac:dyDescent="0.2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52"/>
    </row>
    <row r="547" spans="1:54" ht="15.75" customHeight="1" x14ac:dyDescent="0.2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</row>
    <row r="548" spans="1:54" ht="15.75" customHeight="1" x14ac:dyDescent="0.2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52"/>
    </row>
    <row r="549" spans="1:54" ht="15.75" customHeight="1" x14ac:dyDescent="0.2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</row>
    <row r="550" spans="1:54" ht="15.75" customHeight="1" x14ac:dyDescent="0.2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52"/>
    </row>
    <row r="551" spans="1:54" ht="15.75" customHeight="1" x14ac:dyDescent="0.2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52"/>
    </row>
    <row r="552" spans="1:54" ht="15.75" customHeight="1" x14ac:dyDescent="0.2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52"/>
    </row>
    <row r="553" spans="1:54" ht="15.75" customHeight="1" x14ac:dyDescent="0.2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</row>
    <row r="554" spans="1:54" ht="15.75" customHeight="1" x14ac:dyDescent="0.2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52"/>
    </row>
    <row r="555" spans="1:54" ht="15.75" customHeight="1" x14ac:dyDescent="0.2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</row>
    <row r="556" spans="1:54" ht="15.75" customHeight="1" x14ac:dyDescent="0.2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  <c r="BB556" s="52"/>
    </row>
    <row r="557" spans="1:54" ht="15.75" customHeight="1" x14ac:dyDescent="0.2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52"/>
    </row>
    <row r="558" spans="1:54" ht="15.75" customHeight="1" x14ac:dyDescent="0.2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  <c r="BB558" s="52"/>
    </row>
    <row r="559" spans="1:54" ht="15.75" customHeight="1" x14ac:dyDescent="0.2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52"/>
    </row>
    <row r="560" spans="1:54" ht="15.75" customHeight="1" x14ac:dyDescent="0.2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52"/>
    </row>
    <row r="561" spans="1:54" ht="15.75" customHeight="1" x14ac:dyDescent="0.2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</row>
    <row r="562" spans="1:54" ht="15.75" customHeight="1" x14ac:dyDescent="0.2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52"/>
    </row>
    <row r="563" spans="1:54" ht="15.75" customHeight="1" x14ac:dyDescent="0.2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52"/>
    </row>
    <row r="564" spans="1:54" ht="15.75" customHeight="1" x14ac:dyDescent="0.2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  <c r="BB564" s="52"/>
    </row>
    <row r="565" spans="1:54" ht="15.75" customHeight="1" x14ac:dyDescent="0.2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52"/>
    </row>
    <row r="566" spans="1:54" ht="15.75" customHeight="1" x14ac:dyDescent="0.2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52"/>
    </row>
    <row r="567" spans="1:54" ht="15.75" customHeight="1" x14ac:dyDescent="0.2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52"/>
    </row>
    <row r="568" spans="1:54" ht="15.75" customHeight="1" x14ac:dyDescent="0.2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52"/>
    </row>
    <row r="569" spans="1:54" ht="15.75" customHeight="1" x14ac:dyDescent="0.2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52"/>
    </row>
    <row r="570" spans="1:54" ht="15.75" customHeight="1" x14ac:dyDescent="0.2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</row>
    <row r="571" spans="1:54" ht="15.75" customHeight="1" x14ac:dyDescent="0.2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  <c r="BB571" s="52"/>
    </row>
    <row r="572" spans="1:54" ht="15.75" customHeight="1" x14ac:dyDescent="0.2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</row>
    <row r="573" spans="1:54" ht="15.75" customHeight="1" x14ac:dyDescent="0.2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  <c r="BB573" s="52"/>
    </row>
    <row r="574" spans="1:54" ht="15.75" customHeight="1" x14ac:dyDescent="0.2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</row>
    <row r="575" spans="1:54" ht="15.75" customHeight="1" x14ac:dyDescent="0.2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52"/>
    </row>
    <row r="576" spans="1:54" ht="15.75" customHeight="1" x14ac:dyDescent="0.2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</row>
    <row r="577" spans="1:54" ht="15.75" customHeight="1" x14ac:dyDescent="0.2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52"/>
    </row>
    <row r="578" spans="1:54" ht="15.75" customHeight="1" x14ac:dyDescent="0.2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</row>
    <row r="579" spans="1:54" ht="15.75" customHeight="1" x14ac:dyDescent="0.2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</row>
    <row r="580" spans="1:54" ht="15.75" customHeight="1" x14ac:dyDescent="0.2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</row>
    <row r="581" spans="1:54" ht="15.75" customHeight="1" x14ac:dyDescent="0.2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</row>
    <row r="582" spans="1:54" ht="15.75" customHeight="1" x14ac:dyDescent="0.2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</row>
    <row r="583" spans="1:54" ht="15.75" customHeight="1" x14ac:dyDescent="0.2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</row>
    <row r="584" spans="1:54" ht="15.75" customHeight="1" x14ac:dyDescent="0.2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</row>
    <row r="585" spans="1:54" ht="15.75" customHeight="1" x14ac:dyDescent="0.2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</row>
    <row r="586" spans="1:54" ht="15.75" customHeight="1" x14ac:dyDescent="0.2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</row>
    <row r="587" spans="1:54" ht="15.75" customHeight="1" x14ac:dyDescent="0.2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</row>
    <row r="588" spans="1:54" ht="15.75" customHeight="1" x14ac:dyDescent="0.2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</row>
    <row r="589" spans="1:54" ht="15.75" customHeight="1" x14ac:dyDescent="0.2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</row>
    <row r="590" spans="1:54" ht="15.75" customHeight="1" x14ac:dyDescent="0.2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</row>
    <row r="591" spans="1:54" ht="15.75" customHeight="1" x14ac:dyDescent="0.2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</row>
    <row r="592" spans="1:54" ht="15.75" customHeight="1" x14ac:dyDescent="0.2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</row>
    <row r="593" spans="1:54" ht="15.75" customHeight="1" x14ac:dyDescent="0.2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</row>
    <row r="594" spans="1:54" ht="15.75" customHeight="1" x14ac:dyDescent="0.2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</row>
    <row r="595" spans="1:54" ht="15.75" customHeight="1" x14ac:dyDescent="0.2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</row>
    <row r="596" spans="1:54" ht="15.75" customHeight="1" x14ac:dyDescent="0.2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</row>
    <row r="597" spans="1:54" ht="15.75" customHeight="1" x14ac:dyDescent="0.2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</row>
    <row r="598" spans="1:54" ht="15.75" customHeight="1" x14ac:dyDescent="0.2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</row>
    <row r="599" spans="1:54" ht="15.75" customHeight="1" x14ac:dyDescent="0.2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</row>
    <row r="600" spans="1:54" ht="15.75" customHeight="1" x14ac:dyDescent="0.2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</row>
    <row r="601" spans="1:54" ht="15.75" customHeight="1" x14ac:dyDescent="0.2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</row>
    <row r="602" spans="1:54" ht="15.75" customHeight="1" x14ac:dyDescent="0.2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</row>
    <row r="603" spans="1:54" ht="15.75" customHeight="1" x14ac:dyDescent="0.2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</row>
    <row r="604" spans="1:54" ht="15.75" customHeight="1" x14ac:dyDescent="0.2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</row>
    <row r="605" spans="1:54" ht="15.75" customHeight="1" x14ac:dyDescent="0.2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</row>
    <row r="606" spans="1:54" ht="15.75" customHeight="1" x14ac:dyDescent="0.2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</row>
    <row r="607" spans="1:54" ht="15.75" customHeight="1" x14ac:dyDescent="0.2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</row>
    <row r="608" spans="1:54" ht="15.75" customHeight="1" x14ac:dyDescent="0.2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</row>
    <row r="609" spans="1:54" ht="15.75" customHeight="1" x14ac:dyDescent="0.2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</row>
    <row r="610" spans="1:54" ht="15.75" customHeight="1" x14ac:dyDescent="0.2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  <c r="BB610" s="52"/>
    </row>
    <row r="611" spans="1:54" ht="15.75" customHeight="1" x14ac:dyDescent="0.2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</row>
    <row r="612" spans="1:54" ht="15.75" customHeight="1" x14ac:dyDescent="0.2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U612" s="52"/>
      <c r="AV612" s="52"/>
      <c r="AW612" s="52"/>
      <c r="AX612" s="52"/>
      <c r="AY612" s="52"/>
      <c r="AZ612" s="52"/>
      <c r="BA612" s="52"/>
      <c r="BB612" s="52"/>
    </row>
    <row r="613" spans="1:54" ht="15.75" customHeight="1" x14ac:dyDescent="0.2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  <c r="BB613" s="52"/>
    </row>
    <row r="614" spans="1:54" ht="15.75" customHeight="1" x14ac:dyDescent="0.2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  <c r="BB614" s="52"/>
    </row>
    <row r="615" spans="1:54" ht="15.75" customHeight="1" x14ac:dyDescent="0.2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  <c r="BB615" s="52"/>
    </row>
    <row r="616" spans="1:54" ht="15.75" customHeight="1" x14ac:dyDescent="0.2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  <c r="BB616" s="52"/>
    </row>
    <row r="617" spans="1:54" ht="15.75" customHeight="1" x14ac:dyDescent="0.2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U617" s="52"/>
      <c r="AV617" s="52"/>
      <c r="AW617" s="52"/>
      <c r="AX617" s="52"/>
      <c r="AY617" s="52"/>
      <c r="AZ617" s="52"/>
      <c r="BA617" s="52"/>
      <c r="BB617" s="52"/>
    </row>
    <row r="618" spans="1:54" ht="15.75" customHeight="1" x14ac:dyDescent="0.2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U618" s="52"/>
      <c r="AV618" s="52"/>
      <c r="AW618" s="52"/>
      <c r="AX618" s="52"/>
      <c r="AY618" s="52"/>
      <c r="AZ618" s="52"/>
      <c r="BA618" s="52"/>
      <c r="BB618" s="52"/>
    </row>
    <row r="619" spans="1:54" ht="15.75" customHeight="1" x14ac:dyDescent="0.2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2"/>
      <c r="AV619" s="52"/>
      <c r="AW619" s="52"/>
      <c r="AX619" s="52"/>
      <c r="AY619" s="52"/>
      <c r="AZ619" s="52"/>
      <c r="BA619" s="52"/>
      <c r="BB619" s="52"/>
    </row>
    <row r="620" spans="1:54" ht="15.75" customHeight="1" x14ac:dyDescent="0.2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2"/>
      <c r="AV620" s="52"/>
      <c r="AW620" s="52"/>
      <c r="AX620" s="52"/>
      <c r="AY620" s="52"/>
      <c r="AZ620" s="52"/>
      <c r="BA620" s="52"/>
      <c r="BB620" s="52"/>
    </row>
    <row r="621" spans="1:54" ht="15.75" customHeight="1" x14ac:dyDescent="0.2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</row>
    <row r="622" spans="1:54" ht="15.75" customHeight="1" x14ac:dyDescent="0.2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</row>
    <row r="623" spans="1:54" ht="15.75" customHeight="1" x14ac:dyDescent="0.2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</row>
    <row r="624" spans="1:54" ht="15.75" customHeight="1" x14ac:dyDescent="0.2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</row>
    <row r="625" spans="1:54" ht="15.75" customHeight="1" x14ac:dyDescent="0.2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</row>
    <row r="626" spans="1:54" ht="15.75" customHeight="1" x14ac:dyDescent="0.2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</row>
    <row r="627" spans="1:54" ht="15.75" customHeight="1" x14ac:dyDescent="0.2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</row>
    <row r="628" spans="1:54" ht="15.75" customHeight="1" x14ac:dyDescent="0.2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</row>
    <row r="629" spans="1:54" ht="15.75" customHeight="1" x14ac:dyDescent="0.2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</row>
    <row r="630" spans="1:54" ht="15.75" customHeight="1" x14ac:dyDescent="0.2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U630" s="52"/>
      <c r="AV630" s="52"/>
      <c r="AW630" s="52"/>
      <c r="AX630" s="52"/>
      <c r="AY630" s="52"/>
      <c r="AZ630" s="52"/>
      <c r="BA630" s="52"/>
      <c r="BB630" s="52"/>
    </row>
    <row r="631" spans="1:54" ht="15.75" customHeight="1" x14ac:dyDescent="0.2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</row>
    <row r="632" spans="1:54" ht="15.75" customHeight="1" x14ac:dyDescent="0.2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</row>
    <row r="633" spans="1:54" ht="15.75" customHeight="1" x14ac:dyDescent="0.2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</row>
    <row r="634" spans="1:54" ht="15.75" customHeight="1" x14ac:dyDescent="0.2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</row>
    <row r="635" spans="1:54" ht="15.75" customHeight="1" x14ac:dyDescent="0.2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</row>
    <row r="636" spans="1:54" ht="15.75" customHeight="1" x14ac:dyDescent="0.2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</row>
    <row r="637" spans="1:54" ht="15.75" customHeight="1" x14ac:dyDescent="0.2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</row>
    <row r="638" spans="1:54" ht="15.75" customHeight="1" x14ac:dyDescent="0.2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</row>
    <row r="639" spans="1:54" ht="15.75" customHeight="1" x14ac:dyDescent="0.2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U639" s="52"/>
      <c r="AV639" s="52"/>
      <c r="AW639" s="52"/>
      <c r="AX639" s="52"/>
      <c r="AY639" s="52"/>
      <c r="AZ639" s="52"/>
      <c r="BA639" s="52"/>
      <c r="BB639" s="52"/>
    </row>
    <row r="640" spans="1:54" ht="15.75" customHeight="1" x14ac:dyDescent="0.2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</row>
    <row r="641" spans="1:54" ht="15.75" customHeight="1" x14ac:dyDescent="0.2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</row>
    <row r="642" spans="1:54" ht="15.75" customHeight="1" x14ac:dyDescent="0.2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</row>
    <row r="643" spans="1:54" ht="15.75" customHeight="1" x14ac:dyDescent="0.2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</row>
    <row r="644" spans="1:54" ht="15.75" customHeight="1" x14ac:dyDescent="0.2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</row>
    <row r="645" spans="1:54" ht="15.75" customHeight="1" x14ac:dyDescent="0.2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</row>
    <row r="646" spans="1:54" ht="15.75" customHeight="1" x14ac:dyDescent="0.2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2"/>
      <c r="AV646" s="52"/>
      <c r="AW646" s="52"/>
      <c r="AX646" s="52"/>
      <c r="AY646" s="52"/>
      <c r="AZ646" s="52"/>
      <c r="BA646" s="52"/>
      <c r="BB646" s="52"/>
    </row>
    <row r="647" spans="1:54" ht="15.75" customHeight="1" x14ac:dyDescent="0.2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</row>
    <row r="648" spans="1:54" ht="15.75" customHeight="1" x14ac:dyDescent="0.2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2"/>
      <c r="AV648" s="52"/>
      <c r="AW648" s="52"/>
      <c r="AX648" s="52"/>
      <c r="AY648" s="52"/>
      <c r="AZ648" s="52"/>
      <c r="BA648" s="52"/>
      <c r="BB648" s="52"/>
    </row>
    <row r="649" spans="1:54" ht="15.75" customHeight="1" x14ac:dyDescent="0.2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</row>
    <row r="650" spans="1:54" ht="15.75" customHeight="1" x14ac:dyDescent="0.2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</row>
    <row r="651" spans="1:54" ht="15.75" customHeight="1" x14ac:dyDescent="0.2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</row>
    <row r="652" spans="1:54" ht="15.75" customHeight="1" x14ac:dyDescent="0.2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</row>
    <row r="653" spans="1:54" ht="15.75" customHeight="1" x14ac:dyDescent="0.2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</row>
    <row r="654" spans="1:54" ht="15.75" customHeight="1" x14ac:dyDescent="0.2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</row>
    <row r="655" spans="1:54" ht="15.75" customHeight="1" x14ac:dyDescent="0.2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</row>
    <row r="656" spans="1:54" ht="15.75" customHeight="1" x14ac:dyDescent="0.2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</row>
    <row r="657" spans="1:54" ht="15.75" customHeight="1" x14ac:dyDescent="0.2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</row>
    <row r="658" spans="1:54" ht="15.75" customHeight="1" x14ac:dyDescent="0.2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  <c r="BB658" s="52"/>
    </row>
    <row r="659" spans="1:54" ht="15.75" customHeight="1" x14ac:dyDescent="0.2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</row>
    <row r="660" spans="1:54" ht="15.75" customHeight="1" x14ac:dyDescent="0.2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</row>
    <row r="661" spans="1:54" ht="15.75" customHeight="1" x14ac:dyDescent="0.2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</row>
    <row r="662" spans="1:54" ht="15.75" customHeight="1" x14ac:dyDescent="0.2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</row>
    <row r="663" spans="1:54" ht="15.75" customHeight="1" x14ac:dyDescent="0.2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</row>
    <row r="664" spans="1:54" ht="15.75" customHeight="1" x14ac:dyDescent="0.2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</row>
    <row r="665" spans="1:54" ht="15.75" customHeight="1" x14ac:dyDescent="0.2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</row>
    <row r="666" spans="1:54" ht="15.75" customHeight="1" x14ac:dyDescent="0.2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</row>
    <row r="667" spans="1:54" ht="15.75" customHeight="1" x14ac:dyDescent="0.2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  <c r="BB667" s="52"/>
    </row>
    <row r="668" spans="1:54" ht="15.75" customHeight="1" x14ac:dyDescent="0.2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</row>
    <row r="669" spans="1:54" ht="15.75" customHeight="1" x14ac:dyDescent="0.2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</row>
    <row r="670" spans="1:54" ht="15.75" customHeight="1" x14ac:dyDescent="0.2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</row>
    <row r="671" spans="1:54" ht="15.75" customHeight="1" x14ac:dyDescent="0.2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</row>
    <row r="672" spans="1:54" ht="15.75" customHeight="1" x14ac:dyDescent="0.2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</row>
    <row r="673" spans="1:54" ht="15.75" customHeight="1" x14ac:dyDescent="0.2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</row>
    <row r="674" spans="1:54" ht="15.75" customHeight="1" x14ac:dyDescent="0.2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</row>
    <row r="675" spans="1:54" ht="15.75" customHeight="1" x14ac:dyDescent="0.2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</row>
    <row r="676" spans="1:54" ht="15.75" customHeight="1" x14ac:dyDescent="0.2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2"/>
      <c r="AV676" s="52"/>
      <c r="AW676" s="52"/>
      <c r="AX676" s="52"/>
      <c r="AY676" s="52"/>
      <c r="AZ676" s="52"/>
      <c r="BA676" s="52"/>
      <c r="BB676" s="52"/>
    </row>
    <row r="677" spans="1:54" ht="15.75" customHeight="1" x14ac:dyDescent="0.2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2"/>
      <c r="AV677" s="52"/>
      <c r="AW677" s="52"/>
      <c r="AX677" s="52"/>
      <c r="AY677" s="52"/>
      <c r="AZ677" s="52"/>
      <c r="BA677" s="52"/>
      <c r="BB677" s="52"/>
    </row>
    <row r="678" spans="1:54" ht="15.75" customHeight="1" x14ac:dyDescent="0.2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2"/>
      <c r="AV678" s="52"/>
      <c r="AW678" s="52"/>
      <c r="AX678" s="52"/>
      <c r="AY678" s="52"/>
      <c r="AZ678" s="52"/>
      <c r="BA678" s="52"/>
      <c r="BB678" s="52"/>
    </row>
    <row r="679" spans="1:54" ht="15.75" customHeight="1" x14ac:dyDescent="0.2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2"/>
      <c r="AV679" s="52"/>
      <c r="AW679" s="52"/>
      <c r="AX679" s="52"/>
      <c r="AY679" s="52"/>
      <c r="AZ679" s="52"/>
      <c r="BA679" s="52"/>
      <c r="BB679" s="52"/>
    </row>
    <row r="680" spans="1:54" ht="15.75" customHeight="1" x14ac:dyDescent="0.2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2"/>
      <c r="AV680" s="52"/>
      <c r="AW680" s="52"/>
      <c r="AX680" s="52"/>
      <c r="AY680" s="52"/>
      <c r="AZ680" s="52"/>
      <c r="BA680" s="52"/>
      <c r="BB680" s="52"/>
    </row>
    <row r="681" spans="1:54" ht="15.75" customHeight="1" x14ac:dyDescent="0.2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  <c r="BB681" s="52"/>
    </row>
    <row r="682" spans="1:54" ht="15.75" customHeight="1" x14ac:dyDescent="0.2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U682" s="52"/>
      <c r="AV682" s="52"/>
      <c r="AW682" s="52"/>
      <c r="AX682" s="52"/>
      <c r="AY682" s="52"/>
      <c r="AZ682" s="52"/>
      <c r="BA682" s="52"/>
      <c r="BB682" s="52"/>
    </row>
    <row r="683" spans="1:54" ht="15.75" customHeight="1" x14ac:dyDescent="0.2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2"/>
      <c r="AV683" s="52"/>
      <c r="AW683" s="52"/>
      <c r="AX683" s="52"/>
      <c r="AY683" s="52"/>
      <c r="AZ683" s="52"/>
      <c r="BA683" s="52"/>
      <c r="BB683" s="52"/>
    </row>
    <row r="684" spans="1:54" ht="15.75" customHeight="1" x14ac:dyDescent="0.2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</row>
    <row r="685" spans="1:54" ht="15.75" customHeight="1" x14ac:dyDescent="0.2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</row>
    <row r="686" spans="1:54" ht="15.75" customHeight="1" x14ac:dyDescent="0.2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</row>
    <row r="687" spans="1:54" ht="15.75" customHeight="1" x14ac:dyDescent="0.2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2"/>
      <c r="AV687" s="52"/>
      <c r="AW687" s="52"/>
      <c r="AX687" s="52"/>
      <c r="AY687" s="52"/>
      <c r="AZ687" s="52"/>
      <c r="BA687" s="52"/>
      <c r="BB687" s="52"/>
    </row>
    <row r="688" spans="1:54" ht="15.75" customHeight="1" x14ac:dyDescent="0.2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2"/>
      <c r="AV688" s="52"/>
      <c r="AW688" s="52"/>
      <c r="AX688" s="52"/>
      <c r="AY688" s="52"/>
      <c r="AZ688" s="52"/>
      <c r="BA688" s="52"/>
      <c r="BB688" s="52"/>
    </row>
    <row r="689" spans="1:54" ht="15.75" customHeight="1" x14ac:dyDescent="0.2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2"/>
      <c r="AV689" s="52"/>
      <c r="AW689" s="52"/>
      <c r="AX689" s="52"/>
      <c r="AY689" s="52"/>
      <c r="AZ689" s="52"/>
      <c r="BA689" s="52"/>
      <c r="BB689" s="52"/>
    </row>
    <row r="690" spans="1:54" ht="15.75" customHeight="1" x14ac:dyDescent="0.2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</row>
    <row r="691" spans="1:54" ht="15.75" customHeight="1" x14ac:dyDescent="0.2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</row>
    <row r="692" spans="1:54" ht="15.75" customHeight="1" x14ac:dyDescent="0.2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2"/>
      <c r="AV692" s="52"/>
      <c r="AW692" s="52"/>
      <c r="AX692" s="52"/>
      <c r="AY692" s="52"/>
      <c r="AZ692" s="52"/>
      <c r="BA692" s="52"/>
      <c r="BB692" s="52"/>
    </row>
    <row r="693" spans="1:54" ht="15.75" customHeight="1" x14ac:dyDescent="0.2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</row>
    <row r="694" spans="1:54" ht="15.75" customHeight="1" x14ac:dyDescent="0.2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U694" s="52"/>
      <c r="AV694" s="52"/>
      <c r="AW694" s="52"/>
      <c r="AX694" s="52"/>
      <c r="AY694" s="52"/>
      <c r="AZ694" s="52"/>
      <c r="BA694" s="52"/>
      <c r="BB694" s="52"/>
    </row>
    <row r="695" spans="1:54" ht="15.75" customHeight="1" x14ac:dyDescent="0.2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</row>
    <row r="696" spans="1:54" ht="15.75" customHeight="1" x14ac:dyDescent="0.2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</row>
    <row r="697" spans="1:54" ht="15.75" customHeight="1" x14ac:dyDescent="0.2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</row>
    <row r="698" spans="1:54" ht="15.75" customHeight="1" x14ac:dyDescent="0.2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U698" s="52"/>
      <c r="AV698" s="52"/>
      <c r="AW698" s="52"/>
      <c r="AX698" s="52"/>
      <c r="AY698" s="52"/>
      <c r="AZ698" s="52"/>
      <c r="BA698" s="52"/>
      <c r="BB698" s="52"/>
    </row>
    <row r="699" spans="1:54" ht="15.75" customHeight="1" x14ac:dyDescent="0.2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</row>
    <row r="700" spans="1:54" ht="15.75" customHeight="1" x14ac:dyDescent="0.2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</row>
    <row r="701" spans="1:54" ht="15.75" customHeight="1" x14ac:dyDescent="0.2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</row>
    <row r="702" spans="1:54" ht="15.75" customHeight="1" x14ac:dyDescent="0.2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</row>
    <row r="703" spans="1:54" ht="15.75" customHeight="1" x14ac:dyDescent="0.2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</row>
    <row r="704" spans="1:54" ht="15.75" customHeight="1" x14ac:dyDescent="0.2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</row>
    <row r="705" spans="1:54" ht="15.75" customHeight="1" x14ac:dyDescent="0.2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</row>
    <row r="706" spans="1:54" ht="15.75" customHeight="1" x14ac:dyDescent="0.2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</row>
    <row r="707" spans="1:54" ht="15.75" customHeight="1" x14ac:dyDescent="0.2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</row>
    <row r="708" spans="1:54" ht="15.75" customHeight="1" x14ac:dyDescent="0.2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</row>
    <row r="709" spans="1:54" ht="15.75" customHeight="1" x14ac:dyDescent="0.2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</row>
    <row r="710" spans="1:54" ht="15.75" customHeight="1" x14ac:dyDescent="0.2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</row>
    <row r="711" spans="1:54" ht="15.75" customHeight="1" x14ac:dyDescent="0.2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</row>
    <row r="712" spans="1:54" ht="15.75" customHeight="1" x14ac:dyDescent="0.2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</row>
    <row r="713" spans="1:54" ht="15.75" customHeight="1" x14ac:dyDescent="0.2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</row>
    <row r="714" spans="1:54" ht="15.75" customHeight="1" x14ac:dyDescent="0.2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</row>
    <row r="715" spans="1:54" ht="15.75" customHeight="1" x14ac:dyDescent="0.2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</row>
    <row r="716" spans="1:54" ht="15.75" customHeight="1" x14ac:dyDescent="0.2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</row>
    <row r="717" spans="1:54" ht="15.75" customHeight="1" x14ac:dyDescent="0.2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</row>
    <row r="718" spans="1:54" ht="15.75" customHeight="1" x14ac:dyDescent="0.2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</row>
    <row r="719" spans="1:54" ht="15.75" customHeight="1" x14ac:dyDescent="0.2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</row>
    <row r="720" spans="1:54" ht="15.75" customHeight="1" x14ac:dyDescent="0.2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</row>
    <row r="721" spans="1:54" ht="15.75" customHeight="1" x14ac:dyDescent="0.2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</row>
    <row r="722" spans="1:54" ht="15.75" customHeight="1" x14ac:dyDescent="0.2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</row>
    <row r="723" spans="1:54" ht="15.75" customHeight="1" x14ac:dyDescent="0.2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</row>
    <row r="724" spans="1:54" ht="15.75" customHeight="1" x14ac:dyDescent="0.2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</row>
    <row r="725" spans="1:54" ht="15.75" customHeight="1" x14ac:dyDescent="0.2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</row>
    <row r="726" spans="1:54" ht="15.75" customHeight="1" x14ac:dyDescent="0.2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</row>
    <row r="727" spans="1:54" ht="15.75" customHeight="1" x14ac:dyDescent="0.2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</row>
    <row r="728" spans="1:54" ht="15.75" customHeight="1" x14ac:dyDescent="0.2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</row>
    <row r="729" spans="1:54" ht="15.75" customHeight="1" x14ac:dyDescent="0.2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</row>
    <row r="730" spans="1:54" ht="15.75" customHeight="1" x14ac:dyDescent="0.2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</row>
    <row r="731" spans="1:54" ht="15.75" customHeight="1" x14ac:dyDescent="0.2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</row>
    <row r="732" spans="1:54" ht="15.75" customHeight="1" x14ac:dyDescent="0.2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</row>
    <row r="733" spans="1:54" ht="15.75" customHeight="1" x14ac:dyDescent="0.2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</row>
    <row r="734" spans="1:54" ht="15.75" customHeight="1" x14ac:dyDescent="0.2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</row>
    <row r="735" spans="1:54" ht="15.75" customHeight="1" x14ac:dyDescent="0.2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</row>
    <row r="736" spans="1:54" ht="15.75" customHeight="1" x14ac:dyDescent="0.2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</row>
    <row r="737" spans="1:54" ht="15.75" customHeight="1" x14ac:dyDescent="0.2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</row>
    <row r="738" spans="1:54" ht="15.75" customHeight="1" x14ac:dyDescent="0.2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</row>
    <row r="739" spans="1:54" ht="15.75" customHeight="1" x14ac:dyDescent="0.2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</row>
    <row r="740" spans="1:54" ht="15.75" customHeight="1" x14ac:dyDescent="0.2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</row>
    <row r="741" spans="1:54" ht="15.75" customHeight="1" x14ac:dyDescent="0.2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</row>
    <row r="742" spans="1:54" ht="15.75" customHeight="1" x14ac:dyDescent="0.2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</row>
    <row r="743" spans="1:54" ht="15.75" customHeight="1" x14ac:dyDescent="0.2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</row>
    <row r="744" spans="1:54" ht="15.75" customHeight="1" x14ac:dyDescent="0.2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</row>
    <row r="745" spans="1:54" ht="15.75" customHeight="1" x14ac:dyDescent="0.2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</row>
    <row r="746" spans="1:54" ht="15.75" customHeight="1" x14ac:dyDescent="0.2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</row>
    <row r="747" spans="1:54" ht="15.75" customHeight="1" x14ac:dyDescent="0.2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</row>
    <row r="748" spans="1:54" ht="15.75" customHeight="1" x14ac:dyDescent="0.2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</row>
    <row r="749" spans="1:54" ht="15.75" customHeight="1" x14ac:dyDescent="0.2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</row>
    <row r="750" spans="1:54" ht="15.75" customHeight="1" x14ac:dyDescent="0.2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</row>
    <row r="751" spans="1:54" ht="15.75" customHeight="1" x14ac:dyDescent="0.2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</row>
    <row r="752" spans="1:54" ht="15.75" customHeight="1" x14ac:dyDescent="0.2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</row>
    <row r="753" spans="1:54" ht="15.75" customHeight="1" x14ac:dyDescent="0.2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</row>
    <row r="754" spans="1:54" ht="15.75" customHeight="1" x14ac:dyDescent="0.2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</row>
    <row r="755" spans="1:54" ht="15.75" customHeight="1" x14ac:dyDescent="0.2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</row>
    <row r="756" spans="1:54" ht="15.75" customHeight="1" x14ac:dyDescent="0.2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</row>
    <row r="757" spans="1:54" ht="15.75" customHeight="1" x14ac:dyDescent="0.2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</row>
    <row r="758" spans="1:54" ht="15.75" customHeight="1" x14ac:dyDescent="0.2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</row>
    <row r="759" spans="1:54" ht="15.75" customHeight="1" x14ac:dyDescent="0.2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</row>
    <row r="760" spans="1:54" ht="15.75" customHeight="1" x14ac:dyDescent="0.2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</row>
    <row r="761" spans="1:54" ht="15.75" customHeight="1" x14ac:dyDescent="0.2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</row>
    <row r="762" spans="1:54" ht="15.75" customHeight="1" x14ac:dyDescent="0.2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</row>
    <row r="763" spans="1:54" ht="15.75" customHeight="1" x14ac:dyDescent="0.2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</row>
    <row r="764" spans="1:54" ht="15.75" customHeight="1" x14ac:dyDescent="0.2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</row>
    <row r="765" spans="1:54" ht="15.75" customHeight="1" x14ac:dyDescent="0.2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</row>
    <row r="766" spans="1:54" ht="15.75" customHeight="1" x14ac:dyDescent="0.2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</row>
    <row r="767" spans="1:54" ht="15.75" customHeight="1" x14ac:dyDescent="0.2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</row>
    <row r="768" spans="1:54" ht="15.75" customHeight="1" x14ac:dyDescent="0.2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</row>
    <row r="769" spans="1:54" ht="15.75" customHeight="1" x14ac:dyDescent="0.2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</row>
    <row r="770" spans="1:54" ht="15.75" customHeight="1" x14ac:dyDescent="0.2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</row>
    <row r="771" spans="1:54" ht="15.75" customHeight="1" x14ac:dyDescent="0.2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</row>
    <row r="772" spans="1:54" ht="15.75" customHeight="1" x14ac:dyDescent="0.2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</row>
    <row r="773" spans="1:54" ht="15.75" customHeight="1" x14ac:dyDescent="0.2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</row>
    <row r="774" spans="1:54" ht="15.75" customHeight="1" x14ac:dyDescent="0.2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</row>
    <row r="775" spans="1:54" ht="15.75" customHeight="1" x14ac:dyDescent="0.2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</row>
    <row r="776" spans="1:54" ht="15.75" customHeight="1" x14ac:dyDescent="0.2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</row>
    <row r="777" spans="1:54" ht="15.75" customHeight="1" x14ac:dyDescent="0.2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</row>
    <row r="778" spans="1:54" ht="15.75" customHeight="1" x14ac:dyDescent="0.2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</row>
    <row r="779" spans="1:54" ht="15.75" customHeight="1" x14ac:dyDescent="0.2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</row>
    <row r="780" spans="1:54" ht="15.75" customHeight="1" x14ac:dyDescent="0.2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</row>
    <row r="781" spans="1:54" ht="15.75" customHeight="1" x14ac:dyDescent="0.2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</row>
    <row r="782" spans="1:54" ht="15.75" customHeight="1" x14ac:dyDescent="0.2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</row>
    <row r="783" spans="1:54" ht="15.75" customHeight="1" x14ac:dyDescent="0.2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</row>
    <row r="784" spans="1:54" ht="15.75" customHeight="1" x14ac:dyDescent="0.2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</row>
    <row r="785" spans="1:54" ht="15.75" customHeight="1" x14ac:dyDescent="0.2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</row>
    <row r="786" spans="1:54" ht="15.75" customHeight="1" x14ac:dyDescent="0.2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</row>
    <row r="787" spans="1:54" ht="15.75" customHeight="1" x14ac:dyDescent="0.2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</row>
    <row r="788" spans="1:54" ht="15.75" customHeight="1" x14ac:dyDescent="0.2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</row>
    <row r="789" spans="1:54" ht="15.75" customHeight="1" x14ac:dyDescent="0.2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</row>
    <row r="790" spans="1:54" ht="15.75" customHeight="1" x14ac:dyDescent="0.2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</row>
    <row r="791" spans="1:54" ht="15.75" customHeight="1" x14ac:dyDescent="0.2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</row>
    <row r="792" spans="1:54" ht="15.75" customHeight="1" x14ac:dyDescent="0.2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</row>
    <row r="793" spans="1:54" ht="15.75" customHeight="1" x14ac:dyDescent="0.2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</row>
    <row r="794" spans="1:54" ht="15.75" customHeight="1" x14ac:dyDescent="0.2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</row>
    <row r="795" spans="1:54" ht="15.75" customHeight="1" x14ac:dyDescent="0.2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</row>
    <row r="796" spans="1:54" ht="15.75" customHeight="1" x14ac:dyDescent="0.2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</row>
    <row r="797" spans="1:54" ht="15.75" customHeight="1" x14ac:dyDescent="0.2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</row>
    <row r="798" spans="1:54" ht="15.75" customHeight="1" x14ac:dyDescent="0.2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</row>
    <row r="799" spans="1:54" ht="15.75" customHeight="1" x14ac:dyDescent="0.2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</row>
    <row r="800" spans="1:54" ht="15.75" customHeight="1" x14ac:dyDescent="0.2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</row>
    <row r="801" spans="1:54" ht="15.75" customHeight="1" x14ac:dyDescent="0.2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</row>
    <row r="802" spans="1:54" ht="15.75" customHeight="1" x14ac:dyDescent="0.2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</row>
    <row r="803" spans="1:54" ht="15.75" customHeight="1" x14ac:dyDescent="0.2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</row>
    <row r="804" spans="1:54" ht="15.75" customHeight="1" x14ac:dyDescent="0.2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</row>
    <row r="805" spans="1:54" ht="15.75" customHeight="1" x14ac:dyDescent="0.2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</row>
    <row r="806" spans="1:54" ht="15.75" customHeight="1" x14ac:dyDescent="0.2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</row>
    <row r="807" spans="1:54" ht="15.75" customHeight="1" x14ac:dyDescent="0.2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</row>
    <row r="808" spans="1:54" ht="15.75" customHeight="1" x14ac:dyDescent="0.2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</row>
    <row r="809" spans="1:54" ht="15.75" customHeight="1" x14ac:dyDescent="0.2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</row>
    <row r="810" spans="1:54" ht="15.75" customHeight="1" x14ac:dyDescent="0.2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</row>
    <row r="811" spans="1:54" ht="15.75" customHeight="1" x14ac:dyDescent="0.2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</row>
    <row r="812" spans="1:54" ht="15.75" customHeight="1" x14ac:dyDescent="0.2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</row>
    <row r="813" spans="1:54" ht="15.75" customHeight="1" x14ac:dyDescent="0.2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</row>
    <row r="814" spans="1:54" ht="15.75" customHeight="1" x14ac:dyDescent="0.2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</row>
    <row r="815" spans="1:54" ht="15.75" customHeight="1" x14ac:dyDescent="0.2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</row>
    <row r="816" spans="1:54" ht="15.75" customHeight="1" x14ac:dyDescent="0.2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</row>
    <row r="817" spans="1:54" ht="15.75" customHeight="1" x14ac:dyDescent="0.2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52"/>
    </row>
    <row r="818" spans="1:54" ht="15.75" customHeight="1" x14ac:dyDescent="0.2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</row>
    <row r="819" spans="1:54" ht="15.75" customHeight="1" x14ac:dyDescent="0.2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</row>
    <row r="820" spans="1:54" ht="15.75" customHeight="1" x14ac:dyDescent="0.2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</row>
    <row r="821" spans="1:54" ht="15.75" customHeight="1" x14ac:dyDescent="0.2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</row>
    <row r="822" spans="1:54" ht="15.75" customHeight="1" x14ac:dyDescent="0.2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</row>
    <row r="823" spans="1:54" ht="15.75" customHeight="1" x14ac:dyDescent="0.2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</row>
    <row r="824" spans="1:54" ht="15.75" customHeight="1" x14ac:dyDescent="0.2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</row>
    <row r="825" spans="1:54" ht="15.75" customHeight="1" x14ac:dyDescent="0.2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</row>
    <row r="826" spans="1:54" ht="15.75" customHeight="1" x14ac:dyDescent="0.2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</row>
    <row r="827" spans="1:54" ht="15.75" customHeight="1" x14ac:dyDescent="0.2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2"/>
      <c r="AV827" s="52"/>
      <c r="AW827" s="52"/>
      <c r="AX827" s="52"/>
      <c r="AY827" s="52"/>
      <c r="AZ827" s="52"/>
      <c r="BA827" s="52"/>
      <c r="BB827" s="52"/>
    </row>
    <row r="828" spans="1:54" ht="15.75" customHeight="1" x14ac:dyDescent="0.2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  <c r="AU828" s="52"/>
      <c r="AV828" s="52"/>
      <c r="AW828" s="52"/>
      <c r="AX828" s="52"/>
      <c r="AY828" s="52"/>
      <c r="AZ828" s="52"/>
      <c r="BA828" s="52"/>
      <c r="BB828" s="52"/>
    </row>
    <row r="829" spans="1:54" ht="15.75" customHeight="1" x14ac:dyDescent="0.2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2"/>
      <c r="AV829" s="52"/>
      <c r="AW829" s="52"/>
      <c r="AX829" s="52"/>
      <c r="AY829" s="52"/>
      <c r="AZ829" s="52"/>
      <c r="BA829" s="52"/>
      <c r="BB829" s="52"/>
    </row>
    <row r="830" spans="1:54" ht="15.75" customHeight="1" x14ac:dyDescent="0.2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  <c r="AU830" s="52"/>
      <c r="AV830" s="52"/>
      <c r="AW830" s="52"/>
      <c r="AX830" s="52"/>
      <c r="AY830" s="52"/>
      <c r="AZ830" s="52"/>
      <c r="BA830" s="52"/>
      <c r="BB830" s="52"/>
    </row>
    <row r="831" spans="1:54" ht="15.75" customHeight="1" x14ac:dyDescent="0.2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  <c r="AU831" s="52"/>
      <c r="AV831" s="52"/>
      <c r="AW831" s="52"/>
      <c r="AX831" s="52"/>
      <c r="AY831" s="52"/>
      <c r="AZ831" s="52"/>
      <c r="BA831" s="52"/>
      <c r="BB831" s="52"/>
    </row>
    <row r="832" spans="1:54" ht="15.75" customHeight="1" x14ac:dyDescent="0.2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  <c r="AU832" s="52"/>
      <c r="AV832" s="52"/>
      <c r="AW832" s="52"/>
      <c r="AX832" s="52"/>
      <c r="AY832" s="52"/>
      <c r="AZ832" s="52"/>
      <c r="BA832" s="52"/>
      <c r="BB832" s="52"/>
    </row>
    <row r="833" spans="1:54" ht="15.75" customHeight="1" x14ac:dyDescent="0.2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  <c r="AU833" s="52"/>
      <c r="AV833" s="52"/>
      <c r="AW833" s="52"/>
      <c r="AX833" s="52"/>
      <c r="AY833" s="52"/>
      <c r="AZ833" s="52"/>
      <c r="BA833" s="52"/>
      <c r="BB833" s="52"/>
    </row>
    <row r="834" spans="1:54" ht="15.75" customHeight="1" x14ac:dyDescent="0.2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  <c r="AU834" s="52"/>
      <c r="AV834" s="52"/>
      <c r="AW834" s="52"/>
      <c r="AX834" s="52"/>
      <c r="AY834" s="52"/>
      <c r="AZ834" s="52"/>
      <c r="BA834" s="52"/>
      <c r="BB834" s="52"/>
    </row>
    <row r="835" spans="1:54" ht="15.75" customHeight="1" x14ac:dyDescent="0.2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  <c r="AU835" s="52"/>
      <c r="AV835" s="52"/>
      <c r="AW835" s="52"/>
      <c r="AX835" s="52"/>
      <c r="AY835" s="52"/>
      <c r="AZ835" s="52"/>
      <c r="BA835" s="52"/>
      <c r="BB835" s="52"/>
    </row>
    <row r="836" spans="1:54" ht="15.75" customHeight="1" x14ac:dyDescent="0.2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  <c r="AU836" s="52"/>
      <c r="AV836" s="52"/>
      <c r="AW836" s="52"/>
      <c r="AX836" s="52"/>
      <c r="AY836" s="52"/>
      <c r="AZ836" s="52"/>
      <c r="BA836" s="52"/>
      <c r="BB836" s="52"/>
    </row>
    <row r="837" spans="1:54" ht="15.75" customHeight="1" x14ac:dyDescent="0.2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  <c r="AU837" s="52"/>
      <c r="AV837" s="52"/>
      <c r="AW837" s="52"/>
      <c r="AX837" s="52"/>
      <c r="AY837" s="52"/>
      <c r="AZ837" s="52"/>
      <c r="BA837" s="52"/>
      <c r="BB837" s="52"/>
    </row>
    <row r="838" spans="1:54" ht="15.75" customHeight="1" x14ac:dyDescent="0.2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  <c r="AU838" s="52"/>
      <c r="AV838" s="52"/>
      <c r="AW838" s="52"/>
      <c r="AX838" s="52"/>
      <c r="AY838" s="52"/>
      <c r="AZ838" s="52"/>
      <c r="BA838" s="52"/>
      <c r="BB838" s="52"/>
    </row>
    <row r="839" spans="1:54" ht="15.75" customHeight="1" x14ac:dyDescent="0.2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  <c r="AU839" s="52"/>
      <c r="AV839" s="52"/>
      <c r="AW839" s="52"/>
      <c r="AX839" s="52"/>
      <c r="AY839" s="52"/>
      <c r="AZ839" s="52"/>
      <c r="BA839" s="52"/>
      <c r="BB839" s="52"/>
    </row>
    <row r="840" spans="1:54" ht="15.75" customHeight="1" x14ac:dyDescent="0.2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  <c r="AU840" s="52"/>
      <c r="AV840" s="52"/>
      <c r="AW840" s="52"/>
      <c r="AX840" s="52"/>
      <c r="AY840" s="52"/>
      <c r="AZ840" s="52"/>
      <c r="BA840" s="52"/>
      <c r="BB840" s="52"/>
    </row>
    <row r="841" spans="1:54" ht="15.75" customHeight="1" x14ac:dyDescent="0.2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  <c r="AU841" s="52"/>
      <c r="AV841" s="52"/>
      <c r="AW841" s="52"/>
      <c r="AX841" s="52"/>
      <c r="AY841" s="52"/>
      <c r="AZ841" s="52"/>
      <c r="BA841" s="52"/>
      <c r="BB841" s="52"/>
    </row>
    <row r="842" spans="1:54" ht="15.75" customHeight="1" x14ac:dyDescent="0.2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  <c r="AU842" s="52"/>
      <c r="AV842" s="52"/>
      <c r="AW842" s="52"/>
      <c r="AX842" s="52"/>
      <c r="AY842" s="52"/>
      <c r="AZ842" s="52"/>
      <c r="BA842" s="52"/>
      <c r="BB842" s="52"/>
    </row>
    <row r="843" spans="1:54" ht="15.75" customHeight="1" x14ac:dyDescent="0.2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  <c r="AU843" s="52"/>
      <c r="AV843" s="52"/>
      <c r="AW843" s="52"/>
      <c r="AX843" s="52"/>
      <c r="AY843" s="52"/>
      <c r="AZ843" s="52"/>
      <c r="BA843" s="52"/>
      <c r="BB843" s="52"/>
    </row>
    <row r="844" spans="1:54" ht="15.75" customHeight="1" x14ac:dyDescent="0.2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  <c r="AU844" s="52"/>
      <c r="AV844" s="52"/>
      <c r="AW844" s="52"/>
      <c r="AX844" s="52"/>
      <c r="AY844" s="52"/>
      <c r="AZ844" s="52"/>
      <c r="BA844" s="52"/>
      <c r="BB844" s="52"/>
    </row>
    <row r="845" spans="1:54" ht="15.75" customHeight="1" x14ac:dyDescent="0.2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  <c r="AU845" s="52"/>
      <c r="AV845" s="52"/>
      <c r="AW845" s="52"/>
      <c r="AX845" s="52"/>
      <c r="AY845" s="52"/>
      <c r="AZ845" s="52"/>
      <c r="BA845" s="52"/>
      <c r="BB845" s="52"/>
    </row>
    <row r="846" spans="1:54" ht="15.75" customHeight="1" x14ac:dyDescent="0.2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  <c r="AU846" s="52"/>
      <c r="AV846" s="52"/>
      <c r="AW846" s="52"/>
      <c r="AX846" s="52"/>
      <c r="AY846" s="52"/>
      <c r="AZ846" s="52"/>
      <c r="BA846" s="52"/>
      <c r="BB846" s="52"/>
    </row>
    <row r="847" spans="1:54" ht="15.75" customHeight="1" x14ac:dyDescent="0.2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  <c r="AU847" s="52"/>
      <c r="AV847" s="52"/>
      <c r="AW847" s="52"/>
      <c r="AX847" s="52"/>
      <c r="AY847" s="52"/>
      <c r="AZ847" s="52"/>
      <c r="BA847" s="52"/>
      <c r="BB847" s="52"/>
    </row>
    <row r="848" spans="1:54" ht="15.75" customHeight="1" x14ac:dyDescent="0.2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2"/>
      <c r="AV848" s="52"/>
      <c r="AW848" s="52"/>
      <c r="AX848" s="52"/>
      <c r="AY848" s="52"/>
      <c r="AZ848" s="52"/>
      <c r="BA848" s="52"/>
      <c r="BB848" s="52"/>
    </row>
    <row r="849" spans="1:54" ht="15.75" customHeight="1" x14ac:dyDescent="0.2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2"/>
      <c r="AV849" s="52"/>
      <c r="AW849" s="52"/>
      <c r="AX849" s="52"/>
      <c r="AY849" s="52"/>
      <c r="AZ849" s="52"/>
      <c r="BA849" s="52"/>
      <c r="BB849" s="52"/>
    </row>
    <row r="850" spans="1:54" ht="15.75" customHeight="1" x14ac:dyDescent="0.2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52"/>
      <c r="AW850" s="52"/>
      <c r="AX850" s="52"/>
      <c r="AY850" s="52"/>
      <c r="AZ850" s="52"/>
      <c r="BA850" s="52"/>
      <c r="BB850" s="52"/>
    </row>
    <row r="851" spans="1:54" ht="15.75" customHeight="1" x14ac:dyDescent="0.2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2"/>
      <c r="AV851" s="52"/>
      <c r="AW851" s="52"/>
      <c r="AX851" s="52"/>
      <c r="AY851" s="52"/>
      <c r="AZ851" s="52"/>
      <c r="BA851" s="52"/>
      <c r="BB851" s="52"/>
    </row>
    <row r="852" spans="1:54" ht="15.75" customHeight="1" x14ac:dyDescent="0.2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2"/>
      <c r="AV852" s="52"/>
      <c r="AW852" s="52"/>
      <c r="AX852" s="52"/>
      <c r="AY852" s="52"/>
      <c r="AZ852" s="52"/>
      <c r="BA852" s="52"/>
      <c r="BB852" s="52"/>
    </row>
    <row r="853" spans="1:54" ht="15.75" customHeight="1" x14ac:dyDescent="0.2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2"/>
      <c r="AV853" s="52"/>
      <c r="AW853" s="52"/>
      <c r="AX853" s="52"/>
      <c r="AY853" s="52"/>
      <c r="AZ853" s="52"/>
      <c r="BA853" s="52"/>
      <c r="BB853" s="52"/>
    </row>
    <row r="854" spans="1:54" ht="15.75" customHeight="1" x14ac:dyDescent="0.2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2"/>
      <c r="AV854" s="52"/>
      <c r="AW854" s="52"/>
      <c r="AX854" s="52"/>
      <c r="AY854" s="52"/>
      <c r="AZ854" s="52"/>
      <c r="BA854" s="52"/>
      <c r="BB854" s="52"/>
    </row>
    <row r="855" spans="1:54" ht="15.75" customHeight="1" x14ac:dyDescent="0.2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2"/>
      <c r="AV855" s="52"/>
      <c r="AW855" s="52"/>
      <c r="AX855" s="52"/>
      <c r="AY855" s="52"/>
      <c r="AZ855" s="52"/>
      <c r="BA855" s="52"/>
      <c r="BB855" s="52"/>
    </row>
    <row r="856" spans="1:54" ht="15.75" customHeight="1" x14ac:dyDescent="0.2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52"/>
      <c r="AW856" s="52"/>
      <c r="AX856" s="52"/>
      <c r="AY856" s="52"/>
      <c r="AZ856" s="52"/>
      <c r="BA856" s="52"/>
      <c r="BB856" s="52"/>
    </row>
    <row r="857" spans="1:54" ht="15.75" customHeight="1" x14ac:dyDescent="0.2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2"/>
      <c r="AV857" s="52"/>
      <c r="AW857" s="52"/>
      <c r="AX857" s="52"/>
      <c r="AY857" s="52"/>
      <c r="AZ857" s="52"/>
      <c r="BA857" s="52"/>
      <c r="BB857" s="52"/>
    </row>
    <row r="858" spans="1:54" ht="15.75" customHeight="1" x14ac:dyDescent="0.2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2"/>
      <c r="AV858" s="52"/>
      <c r="AW858" s="52"/>
      <c r="AX858" s="52"/>
      <c r="AY858" s="52"/>
      <c r="AZ858" s="52"/>
      <c r="BA858" s="52"/>
      <c r="BB858" s="52"/>
    </row>
    <row r="859" spans="1:54" ht="15.75" customHeight="1" x14ac:dyDescent="0.2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2"/>
      <c r="AV859" s="52"/>
      <c r="AW859" s="52"/>
      <c r="AX859" s="52"/>
      <c r="AY859" s="52"/>
      <c r="AZ859" s="52"/>
      <c r="BA859" s="52"/>
      <c r="BB859" s="52"/>
    </row>
    <row r="860" spans="1:54" ht="15.75" customHeight="1" x14ac:dyDescent="0.2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2"/>
      <c r="AV860" s="52"/>
      <c r="AW860" s="52"/>
      <c r="AX860" s="52"/>
      <c r="AY860" s="52"/>
      <c r="AZ860" s="52"/>
      <c r="BA860" s="52"/>
      <c r="BB860" s="52"/>
    </row>
    <row r="861" spans="1:54" ht="15.75" customHeight="1" x14ac:dyDescent="0.2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2"/>
      <c r="AV861" s="52"/>
      <c r="AW861" s="52"/>
      <c r="AX861" s="52"/>
      <c r="AY861" s="52"/>
      <c r="AZ861" s="52"/>
      <c r="BA861" s="52"/>
      <c r="BB861" s="52"/>
    </row>
    <row r="862" spans="1:54" ht="15.75" customHeight="1" x14ac:dyDescent="0.2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2"/>
      <c r="AV862" s="52"/>
      <c r="AW862" s="52"/>
      <c r="AX862" s="52"/>
      <c r="AY862" s="52"/>
      <c r="AZ862" s="52"/>
      <c r="BA862" s="52"/>
      <c r="BB862" s="52"/>
    </row>
    <row r="863" spans="1:54" ht="15.75" customHeight="1" x14ac:dyDescent="0.2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52"/>
      <c r="AW863" s="52"/>
      <c r="AX863" s="52"/>
      <c r="AY863" s="52"/>
      <c r="AZ863" s="52"/>
      <c r="BA863" s="52"/>
      <c r="BB863" s="52"/>
    </row>
    <row r="864" spans="1:54" ht="15.75" customHeight="1" x14ac:dyDescent="0.2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2"/>
      <c r="AV864" s="52"/>
      <c r="AW864" s="52"/>
      <c r="AX864" s="52"/>
      <c r="AY864" s="52"/>
      <c r="AZ864" s="52"/>
      <c r="BA864" s="52"/>
      <c r="BB864" s="52"/>
    </row>
    <row r="865" spans="1:54" ht="15.75" customHeight="1" x14ac:dyDescent="0.2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52"/>
      <c r="AW865" s="52"/>
      <c r="AX865" s="52"/>
      <c r="AY865" s="52"/>
      <c r="AZ865" s="52"/>
      <c r="BA865" s="52"/>
      <c r="BB865" s="52"/>
    </row>
    <row r="866" spans="1:54" ht="15.75" customHeight="1" x14ac:dyDescent="0.2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  <c r="AU866" s="52"/>
      <c r="AV866" s="52"/>
      <c r="AW866" s="52"/>
      <c r="AX866" s="52"/>
      <c r="AY866" s="52"/>
      <c r="AZ866" s="52"/>
      <c r="BA866" s="52"/>
      <c r="BB866" s="52"/>
    </row>
    <row r="867" spans="1:54" ht="15.75" customHeight="1" x14ac:dyDescent="0.2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  <c r="AU867" s="52"/>
      <c r="AV867" s="52"/>
      <c r="AW867" s="52"/>
      <c r="AX867" s="52"/>
      <c r="AY867" s="52"/>
      <c r="AZ867" s="52"/>
      <c r="BA867" s="52"/>
      <c r="BB867" s="52"/>
    </row>
    <row r="868" spans="1:54" ht="15.75" customHeight="1" x14ac:dyDescent="0.2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  <c r="AU868" s="52"/>
      <c r="AV868" s="52"/>
      <c r="AW868" s="52"/>
      <c r="AX868" s="52"/>
      <c r="AY868" s="52"/>
      <c r="AZ868" s="52"/>
      <c r="BA868" s="52"/>
      <c r="BB868" s="52"/>
    </row>
    <row r="869" spans="1:54" ht="15.75" customHeight="1" x14ac:dyDescent="0.2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  <c r="AU869" s="52"/>
      <c r="AV869" s="52"/>
      <c r="AW869" s="52"/>
      <c r="AX869" s="52"/>
      <c r="AY869" s="52"/>
      <c r="AZ869" s="52"/>
      <c r="BA869" s="52"/>
      <c r="BB869" s="52"/>
    </row>
    <row r="870" spans="1:54" ht="15.75" customHeight="1" x14ac:dyDescent="0.2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  <c r="AU870" s="52"/>
      <c r="AV870" s="52"/>
      <c r="AW870" s="52"/>
      <c r="AX870" s="52"/>
      <c r="AY870" s="52"/>
      <c r="AZ870" s="52"/>
      <c r="BA870" s="52"/>
      <c r="BB870" s="52"/>
    </row>
    <row r="871" spans="1:54" ht="15.75" customHeight="1" x14ac:dyDescent="0.2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  <c r="AU871" s="52"/>
      <c r="AV871" s="52"/>
      <c r="AW871" s="52"/>
      <c r="AX871" s="52"/>
      <c r="AY871" s="52"/>
      <c r="AZ871" s="52"/>
      <c r="BA871" s="52"/>
      <c r="BB871" s="52"/>
    </row>
    <row r="872" spans="1:54" ht="15.75" customHeight="1" x14ac:dyDescent="0.2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  <c r="AU872" s="52"/>
      <c r="AV872" s="52"/>
      <c r="AW872" s="52"/>
      <c r="AX872" s="52"/>
      <c r="AY872" s="52"/>
      <c r="AZ872" s="52"/>
      <c r="BA872" s="52"/>
      <c r="BB872" s="52"/>
    </row>
    <row r="873" spans="1:54" ht="15.75" customHeight="1" x14ac:dyDescent="0.2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2"/>
      <c r="AV873" s="52"/>
      <c r="AW873" s="52"/>
      <c r="AX873" s="52"/>
      <c r="AY873" s="52"/>
      <c r="AZ873" s="52"/>
      <c r="BA873" s="52"/>
      <c r="BB873" s="52"/>
    </row>
    <row r="874" spans="1:54" ht="15.75" customHeight="1" x14ac:dyDescent="0.2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  <c r="AU874" s="52"/>
      <c r="AV874" s="52"/>
      <c r="AW874" s="52"/>
      <c r="AX874" s="52"/>
      <c r="AY874" s="52"/>
      <c r="AZ874" s="52"/>
      <c r="BA874" s="52"/>
      <c r="BB874" s="52"/>
    </row>
    <row r="875" spans="1:54" ht="15.75" customHeight="1" x14ac:dyDescent="0.2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  <c r="AU875" s="52"/>
      <c r="AV875" s="52"/>
      <c r="AW875" s="52"/>
      <c r="AX875" s="52"/>
      <c r="AY875" s="52"/>
      <c r="AZ875" s="52"/>
      <c r="BA875" s="52"/>
      <c r="BB875" s="52"/>
    </row>
    <row r="876" spans="1:54" ht="15.75" customHeight="1" x14ac:dyDescent="0.2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2"/>
      <c r="AV876" s="52"/>
      <c r="AW876" s="52"/>
      <c r="AX876" s="52"/>
      <c r="AY876" s="52"/>
      <c r="AZ876" s="52"/>
      <c r="BA876" s="52"/>
      <c r="BB876" s="52"/>
    </row>
    <row r="877" spans="1:54" ht="15.75" customHeight="1" x14ac:dyDescent="0.2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2"/>
      <c r="AV877" s="52"/>
      <c r="AW877" s="52"/>
      <c r="AX877" s="52"/>
      <c r="AY877" s="52"/>
      <c r="AZ877" s="52"/>
      <c r="BA877" s="52"/>
      <c r="BB877" s="52"/>
    </row>
    <row r="878" spans="1:54" ht="15.75" customHeight="1" x14ac:dyDescent="0.2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2"/>
      <c r="AV878" s="52"/>
      <c r="AW878" s="52"/>
      <c r="AX878" s="52"/>
      <c r="AY878" s="52"/>
      <c r="AZ878" s="52"/>
      <c r="BA878" s="52"/>
      <c r="BB878" s="52"/>
    </row>
    <row r="879" spans="1:54" ht="15.75" customHeight="1" x14ac:dyDescent="0.2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2"/>
      <c r="AV879" s="52"/>
      <c r="AW879" s="52"/>
      <c r="AX879" s="52"/>
      <c r="AY879" s="52"/>
      <c r="AZ879" s="52"/>
      <c r="BA879" s="52"/>
      <c r="BB879" s="52"/>
    </row>
    <row r="880" spans="1:54" ht="15.75" customHeight="1" x14ac:dyDescent="0.2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2"/>
      <c r="AV880" s="52"/>
      <c r="AW880" s="52"/>
      <c r="AX880" s="52"/>
      <c r="AY880" s="52"/>
      <c r="AZ880" s="52"/>
      <c r="BA880" s="52"/>
      <c r="BB880" s="52"/>
    </row>
    <row r="881" spans="1:54" ht="15.75" customHeight="1" x14ac:dyDescent="0.2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2"/>
      <c r="AV881" s="52"/>
      <c r="AW881" s="52"/>
      <c r="AX881" s="52"/>
      <c r="AY881" s="52"/>
      <c r="AZ881" s="52"/>
      <c r="BA881" s="52"/>
      <c r="BB881" s="52"/>
    </row>
    <row r="882" spans="1:54" ht="15.75" customHeight="1" x14ac:dyDescent="0.2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2"/>
      <c r="AV882" s="52"/>
      <c r="AW882" s="52"/>
      <c r="AX882" s="52"/>
      <c r="AY882" s="52"/>
      <c r="AZ882" s="52"/>
      <c r="BA882" s="52"/>
      <c r="BB882" s="52"/>
    </row>
    <row r="883" spans="1:54" ht="15.75" customHeight="1" x14ac:dyDescent="0.2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2"/>
      <c r="AV883" s="52"/>
      <c r="AW883" s="52"/>
      <c r="AX883" s="52"/>
      <c r="AY883" s="52"/>
      <c r="AZ883" s="52"/>
      <c r="BA883" s="52"/>
      <c r="BB883" s="52"/>
    </row>
    <row r="884" spans="1:54" ht="15.75" customHeight="1" x14ac:dyDescent="0.2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  <c r="AV884" s="52"/>
      <c r="AW884" s="52"/>
      <c r="AX884" s="52"/>
      <c r="AY884" s="52"/>
      <c r="AZ884" s="52"/>
      <c r="BA884" s="52"/>
      <c r="BB884" s="52"/>
    </row>
    <row r="885" spans="1:54" ht="15.75" customHeight="1" x14ac:dyDescent="0.2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2"/>
      <c r="AV885" s="52"/>
      <c r="AW885" s="52"/>
      <c r="AX885" s="52"/>
      <c r="AY885" s="52"/>
      <c r="AZ885" s="52"/>
      <c r="BA885" s="52"/>
      <c r="BB885" s="52"/>
    </row>
    <row r="886" spans="1:54" ht="15.75" customHeight="1" x14ac:dyDescent="0.2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  <c r="AV886" s="52"/>
      <c r="AW886" s="52"/>
      <c r="AX886" s="52"/>
      <c r="AY886" s="52"/>
      <c r="AZ886" s="52"/>
      <c r="BA886" s="52"/>
      <c r="BB886" s="52"/>
    </row>
    <row r="887" spans="1:54" ht="15.75" customHeight="1" x14ac:dyDescent="0.2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2"/>
      <c r="AV887" s="52"/>
      <c r="AW887" s="52"/>
      <c r="AX887" s="52"/>
      <c r="AY887" s="52"/>
      <c r="AZ887" s="52"/>
      <c r="BA887" s="52"/>
      <c r="BB887" s="52"/>
    </row>
    <row r="888" spans="1:54" ht="15.75" customHeight="1" x14ac:dyDescent="0.2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2"/>
      <c r="AV888" s="52"/>
      <c r="AW888" s="52"/>
      <c r="AX888" s="52"/>
      <c r="AY888" s="52"/>
      <c r="AZ888" s="52"/>
      <c r="BA888" s="52"/>
      <c r="BB888" s="52"/>
    </row>
    <row r="889" spans="1:54" ht="15.75" customHeight="1" x14ac:dyDescent="0.2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2"/>
      <c r="AV889" s="52"/>
      <c r="AW889" s="52"/>
      <c r="AX889" s="52"/>
      <c r="AY889" s="52"/>
      <c r="AZ889" s="52"/>
      <c r="BA889" s="52"/>
      <c r="BB889" s="52"/>
    </row>
    <row r="890" spans="1:54" ht="15.75" customHeight="1" x14ac:dyDescent="0.2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2"/>
      <c r="AV890" s="52"/>
      <c r="AW890" s="52"/>
      <c r="AX890" s="52"/>
      <c r="AY890" s="52"/>
      <c r="AZ890" s="52"/>
      <c r="BA890" s="52"/>
      <c r="BB890" s="52"/>
    </row>
    <row r="891" spans="1:54" ht="15.75" customHeight="1" x14ac:dyDescent="0.2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2"/>
      <c r="AV891" s="52"/>
      <c r="AW891" s="52"/>
      <c r="AX891" s="52"/>
      <c r="AY891" s="52"/>
      <c r="AZ891" s="52"/>
      <c r="BA891" s="52"/>
      <c r="BB891" s="52"/>
    </row>
    <row r="892" spans="1:54" ht="15.75" customHeight="1" x14ac:dyDescent="0.2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2"/>
      <c r="AV892" s="52"/>
      <c r="AW892" s="52"/>
      <c r="AX892" s="52"/>
      <c r="AY892" s="52"/>
      <c r="AZ892" s="52"/>
      <c r="BA892" s="52"/>
      <c r="BB892" s="52"/>
    </row>
    <row r="893" spans="1:54" ht="15.75" customHeight="1" x14ac:dyDescent="0.2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2"/>
      <c r="AV893" s="52"/>
      <c r="AW893" s="52"/>
      <c r="AX893" s="52"/>
      <c r="AY893" s="52"/>
      <c r="AZ893" s="52"/>
      <c r="BA893" s="52"/>
      <c r="BB893" s="52"/>
    </row>
    <row r="894" spans="1:54" ht="15.75" customHeight="1" x14ac:dyDescent="0.2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2"/>
      <c r="AV894" s="52"/>
      <c r="AW894" s="52"/>
      <c r="AX894" s="52"/>
      <c r="AY894" s="52"/>
      <c r="AZ894" s="52"/>
      <c r="BA894" s="52"/>
      <c r="BB894" s="52"/>
    </row>
    <row r="895" spans="1:54" ht="15.75" customHeight="1" x14ac:dyDescent="0.2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2"/>
      <c r="AV895" s="52"/>
      <c r="AW895" s="52"/>
      <c r="AX895" s="52"/>
      <c r="AY895" s="52"/>
      <c r="AZ895" s="52"/>
      <c r="BA895" s="52"/>
      <c r="BB895" s="52"/>
    </row>
    <row r="896" spans="1:54" ht="15.75" customHeight="1" x14ac:dyDescent="0.2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2"/>
      <c r="AV896" s="52"/>
      <c r="AW896" s="52"/>
      <c r="AX896" s="52"/>
      <c r="AY896" s="52"/>
      <c r="AZ896" s="52"/>
      <c r="BA896" s="52"/>
      <c r="BB896" s="52"/>
    </row>
    <row r="897" spans="1:54" ht="15.75" customHeight="1" x14ac:dyDescent="0.2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2"/>
      <c r="AV897" s="52"/>
      <c r="AW897" s="52"/>
      <c r="AX897" s="52"/>
      <c r="AY897" s="52"/>
      <c r="AZ897" s="52"/>
      <c r="BA897" s="52"/>
      <c r="BB897" s="52"/>
    </row>
    <row r="898" spans="1:54" ht="15.75" customHeight="1" x14ac:dyDescent="0.2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2"/>
      <c r="AV898" s="52"/>
      <c r="AW898" s="52"/>
      <c r="AX898" s="52"/>
      <c r="AY898" s="52"/>
      <c r="AZ898" s="52"/>
      <c r="BA898" s="52"/>
      <c r="BB898" s="52"/>
    </row>
    <row r="899" spans="1:54" ht="15.75" customHeight="1" x14ac:dyDescent="0.2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2"/>
      <c r="AV899" s="52"/>
      <c r="AW899" s="52"/>
      <c r="AX899" s="52"/>
      <c r="AY899" s="52"/>
      <c r="AZ899" s="52"/>
      <c r="BA899" s="52"/>
      <c r="BB899" s="52"/>
    </row>
    <row r="900" spans="1:54" ht="15.75" customHeight="1" x14ac:dyDescent="0.2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2"/>
      <c r="AV900" s="52"/>
      <c r="AW900" s="52"/>
      <c r="AX900" s="52"/>
      <c r="AY900" s="52"/>
      <c r="AZ900" s="52"/>
      <c r="BA900" s="52"/>
      <c r="BB900" s="52"/>
    </row>
    <row r="901" spans="1:54" ht="15.75" customHeight="1" x14ac:dyDescent="0.2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2"/>
      <c r="AV901" s="52"/>
      <c r="AW901" s="52"/>
      <c r="AX901" s="52"/>
      <c r="AY901" s="52"/>
      <c r="AZ901" s="52"/>
      <c r="BA901" s="52"/>
      <c r="BB901" s="52"/>
    </row>
    <row r="902" spans="1:54" ht="15.75" customHeight="1" x14ac:dyDescent="0.2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2"/>
      <c r="AV902" s="52"/>
      <c r="AW902" s="52"/>
      <c r="AX902" s="52"/>
      <c r="AY902" s="52"/>
      <c r="AZ902" s="52"/>
      <c r="BA902" s="52"/>
      <c r="BB902" s="52"/>
    </row>
    <row r="903" spans="1:54" ht="15.75" customHeight="1" x14ac:dyDescent="0.2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52"/>
      <c r="AW903" s="52"/>
      <c r="AX903" s="52"/>
      <c r="AY903" s="52"/>
      <c r="AZ903" s="52"/>
      <c r="BA903" s="52"/>
      <c r="BB903" s="52"/>
    </row>
    <row r="904" spans="1:54" ht="15.75" customHeight="1" x14ac:dyDescent="0.2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2"/>
      <c r="AV904" s="52"/>
      <c r="AW904" s="52"/>
      <c r="AX904" s="52"/>
      <c r="AY904" s="52"/>
      <c r="AZ904" s="52"/>
      <c r="BA904" s="52"/>
      <c r="BB904" s="52"/>
    </row>
    <row r="905" spans="1:54" ht="15.75" customHeight="1" x14ac:dyDescent="0.2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2"/>
      <c r="AV905" s="52"/>
      <c r="AW905" s="52"/>
      <c r="AX905" s="52"/>
      <c r="AY905" s="52"/>
      <c r="AZ905" s="52"/>
      <c r="BA905" s="52"/>
      <c r="BB905" s="52"/>
    </row>
    <row r="906" spans="1:54" ht="15.75" customHeight="1" x14ac:dyDescent="0.2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2"/>
      <c r="AV906" s="52"/>
      <c r="AW906" s="52"/>
      <c r="AX906" s="52"/>
      <c r="AY906" s="52"/>
      <c r="AZ906" s="52"/>
      <c r="BA906" s="52"/>
      <c r="BB906" s="52"/>
    </row>
    <row r="907" spans="1:54" ht="15.75" customHeight="1" x14ac:dyDescent="0.2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2"/>
      <c r="AV907" s="52"/>
      <c r="AW907" s="52"/>
      <c r="AX907" s="52"/>
      <c r="AY907" s="52"/>
      <c r="AZ907" s="52"/>
      <c r="BA907" s="52"/>
      <c r="BB907" s="52"/>
    </row>
    <row r="908" spans="1:54" ht="15.75" customHeight="1" x14ac:dyDescent="0.2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2"/>
      <c r="AV908" s="52"/>
      <c r="AW908" s="52"/>
      <c r="AX908" s="52"/>
      <c r="AY908" s="52"/>
      <c r="AZ908" s="52"/>
      <c r="BA908" s="52"/>
      <c r="BB908" s="52"/>
    </row>
    <row r="909" spans="1:54" ht="15.75" customHeight="1" x14ac:dyDescent="0.2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2"/>
      <c r="AV909" s="52"/>
      <c r="AW909" s="52"/>
      <c r="AX909" s="52"/>
      <c r="AY909" s="52"/>
      <c r="AZ909" s="52"/>
      <c r="BA909" s="52"/>
      <c r="BB909" s="52"/>
    </row>
    <row r="910" spans="1:54" ht="15.75" customHeight="1" x14ac:dyDescent="0.2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2"/>
      <c r="AV910" s="52"/>
      <c r="AW910" s="52"/>
      <c r="AX910" s="52"/>
      <c r="AY910" s="52"/>
      <c r="AZ910" s="52"/>
      <c r="BA910" s="52"/>
      <c r="BB910" s="52"/>
    </row>
    <row r="911" spans="1:54" ht="15.75" customHeight="1" x14ac:dyDescent="0.2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2"/>
      <c r="AV911" s="52"/>
      <c r="AW911" s="52"/>
      <c r="AX911" s="52"/>
      <c r="AY911" s="52"/>
      <c r="AZ911" s="52"/>
      <c r="BA911" s="52"/>
      <c r="BB911" s="52"/>
    </row>
    <row r="912" spans="1:54" ht="15.75" customHeight="1" x14ac:dyDescent="0.2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  <c r="AU912" s="52"/>
      <c r="AV912" s="52"/>
      <c r="AW912" s="52"/>
      <c r="AX912" s="52"/>
      <c r="AY912" s="52"/>
      <c r="AZ912" s="52"/>
      <c r="BA912" s="52"/>
      <c r="BB912" s="52"/>
    </row>
    <row r="913" spans="1:54" ht="15.75" customHeight="1" x14ac:dyDescent="0.2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2"/>
      <c r="AV913" s="52"/>
      <c r="AW913" s="52"/>
      <c r="AX913" s="52"/>
      <c r="AY913" s="52"/>
      <c r="AZ913" s="52"/>
      <c r="BA913" s="52"/>
      <c r="BB913" s="52"/>
    </row>
    <row r="914" spans="1:54" ht="15.75" customHeight="1" x14ac:dyDescent="0.2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2"/>
      <c r="AV914" s="52"/>
      <c r="AW914" s="52"/>
      <c r="AX914" s="52"/>
      <c r="AY914" s="52"/>
      <c r="AZ914" s="52"/>
      <c r="BA914" s="52"/>
      <c r="BB914" s="52"/>
    </row>
    <row r="915" spans="1:54" ht="15.75" customHeight="1" x14ac:dyDescent="0.2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  <c r="AU915" s="52"/>
      <c r="AV915" s="52"/>
      <c r="AW915" s="52"/>
      <c r="AX915" s="52"/>
      <c r="AY915" s="52"/>
      <c r="AZ915" s="52"/>
      <c r="BA915" s="52"/>
      <c r="BB915" s="52"/>
    </row>
    <row r="916" spans="1:54" ht="15.75" customHeight="1" x14ac:dyDescent="0.2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  <c r="AU916" s="52"/>
      <c r="AV916" s="52"/>
      <c r="AW916" s="52"/>
      <c r="AX916" s="52"/>
      <c r="AY916" s="52"/>
      <c r="AZ916" s="52"/>
      <c r="BA916" s="52"/>
      <c r="BB916" s="52"/>
    </row>
    <row r="917" spans="1:54" ht="15.75" customHeight="1" x14ac:dyDescent="0.2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  <c r="AU917" s="52"/>
      <c r="AV917" s="52"/>
      <c r="AW917" s="52"/>
      <c r="AX917" s="52"/>
      <c r="AY917" s="52"/>
      <c r="AZ917" s="52"/>
      <c r="BA917" s="52"/>
      <c r="BB917" s="52"/>
    </row>
    <row r="918" spans="1:54" ht="15.75" customHeight="1" x14ac:dyDescent="0.2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  <c r="AU918" s="52"/>
      <c r="AV918" s="52"/>
      <c r="AW918" s="52"/>
      <c r="AX918" s="52"/>
      <c r="AY918" s="52"/>
      <c r="AZ918" s="52"/>
      <c r="BA918" s="52"/>
      <c r="BB918" s="52"/>
    </row>
    <row r="919" spans="1:54" ht="15.75" customHeight="1" x14ac:dyDescent="0.2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  <c r="AU919" s="52"/>
      <c r="AV919" s="52"/>
      <c r="AW919" s="52"/>
      <c r="AX919" s="52"/>
      <c r="AY919" s="52"/>
      <c r="AZ919" s="52"/>
      <c r="BA919" s="52"/>
      <c r="BB919" s="52"/>
    </row>
    <row r="920" spans="1:54" ht="15.75" customHeight="1" x14ac:dyDescent="0.2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  <c r="AU920" s="52"/>
      <c r="AV920" s="52"/>
      <c r="AW920" s="52"/>
      <c r="AX920" s="52"/>
      <c r="AY920" s="52"/>
      <c r="AZ920" s="52"/>
      <c r="BA920" s="52"/>
      <c r="BB920" s="52"/>
    </row>
    <row r="921" spans="1:54" ht="15.75" customHeight="1" x14ac:dyDescent="0.2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  <c r="AU921" s="52"/>
      <c r="AV921" s="52"/>
      <c r="AW921" s="52"/>
      <c r="AX921" s="52"/>
      <c r="AY921" s="52"/>
      <c r="AZ921" s="52"/>
      <c r="BA921" s="52"/>
      <c r="BB921" s="52"/>
    </row>
    <row r="922" spans="1:54" ht="15.75" customHeight="1" x14ac:dyDescent="0.2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  <c r="AU922" s="52"/>
      <c r="AV922" s="52"/>
      <c r="AW922" s="52"/>
      <c r="AX922" s="52"/>
      <c r="AY922" s="52"/>
      <c r="AZ922" s="52"/>
      <c r="BA922" s="52"/>
      <c r="BB922" s="52"/>
    </row>
    <row r="923" spans="1:54" ht="15.75" customHeight="1" x14ac:dyDescent="0.2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  <c r="AU923" s="52"/>
      <c r="AV923" s="52"/>
      <c r="AW923" s="52"/>
      <c r="AX923" s="52"/>
      <c r="AY923" s="52"/>
      <c r="AZ923" s="52"/>
      <c r="BA923" s="52"/>
      <c r="BB923" s="52"/>
    </row>
    <row r="924" spans="1:54" ht="15.75" customHeight="1" x14ac:dyDescent="0.2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2"/>
      <c r="AV924" s="52"/>
      <c r="AW924" s="52"/>
      <c r="AX924" s="52"/>
      <c r="AY924" s="52"/>
      <c r="AZ924" s="52"/>
      <c r="BA924" s="52"/>
      <c r="BB924" s="52"/>
    </row>
    <row r="925" spans="1:54" ht="15.75" customHeight="1" x14ac:dyDescent="0.2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  <c r="AU925" s="52"/>
      <c r="AV925" s="52"/>
      <c r="AW925" s="52"/>
      <c r="AX925" s="52"/>
      <c r="AY925" s="52"/>
      <c r="AZ925" s="52"/>
      <c r="BA925" s="52"/>
      <c r="BB925" s="52"/>
    </row>
    <row r="926" spans="1:54" ht="15.75" customHeight="1" x14ac:dyDescent="0.2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  <c r="AU926" s="52"/>
      <c r="AV926" s="52"/>
      <c r="AW926" s="52"/>
      <c r="AX926" s="52"/>
      <c r="AY926" s="52"/>
      <c r="AZ926" s="52"/>
      <c r="BA926" s="52"/>
      <c r="BB926" s="52"/>
    </row>
    <row r="927" spans="1:54" ht="15.75" customHeight="1" x14ac:dyDescent="0.2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  <c r="AU927" s="52"/>
      <c r="AV927" s="52"/>
      <c r="AW927" s="52"/>
      <c r="AX927" s="52"/>
      <c r="AY927" s="52"/>
      <c r="AZ927" s="52"/>
      <c r="BA927" s="52"/>
      <c r="BB927" s="52"/>
    </row>
    <row r="928" spans="1:54" ht="15.75" customHeight="1" x14ac:dyDescent="0.2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  <c r="AU928" s="52"/>
      <c r="AV928" s="52"/>
      <c r="AW928" s="52"/>
      <c r="AX928" s="52"/>
      <c r="AY928" s="52"/>
      <c r="AZ928" s="52"/>
      <c r="BA928" s="52"/>
      <c r="BB928" s="52"/>
    </row>
    <row r="929" spans="1:54" ht="15.75" customHeight="1" x14ac:dyDescent="0.2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2"/>
      <c r="AV929" s="52"/>
      <c r="AW929" s="52"/>
      <c r="AX929" s="52"/>
      <c r="AY929" s="52"/>
      <c r="AZ929" s="52"/>
      <c r="BA929" s="52"/>
      <c r="BB929" s="52"/>
    </row>
    <row r="930" spans="1:54" ht="15.75" customHeight="1" x14ac:dyDescent="0.2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  <c r="AU930" s="52"/>
      <c r="AV930" s="52"/>
      <c r="AW930" s="52"/>
      <c r="AX930" s="52"/>
      <c r="AY930" s="52"/>
      <c r="AZ930" s="52"/>
      <c r="BA930" s="52"/>
      <c r="BB930" s="52"/>
    </row>
    <row r="931" spans="1:54" ht="15.75" customHeight="1" x14ac:dyDescent="0.2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  <c r="AU931" s="52"/>
      <c r="AV931" s="52"/>
      <c r="AW931" s="52"/>
      <c r="AX931" s="52"/>
      <c r="AY931" s="52"/>
      <c r="AZ931" s="52"/>
      <c r="BA931" s="52"/>
      <c r="BB931" s="52"/>
    </row>
    <row r="932" spans="1:54" ht="15.75" customHeight="1" x14ac:dyDescent="0.2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  <c r="AU932" s="52"/>
      <c r="AV932" s="52"/>
      <c r="AW932" s="52"/>
      <c r="AX932" s="52"/>
      <c r="AY932" s="52"/>
      <c r="AZ932" s="52"/>
      <c r="BA932" s="52"/>
      <c r="BB932" s="52"/>
    </row>
    <row r="933" spans="1:54" ht="15.75" customHeight="1" x14ac:dyDescent="0.2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  <c r="AU933" s="52"/>
      <c r="AV933" s="52"/>
      <c r="AW933" s="52"/>
      <c r="AX933" s="52"/>
      <c r="AY933" s="52"/>
      <c r="AZ933" s="52"/>
      <c r="BA933" s="52"/>
      <c r="BB933" s="52"/>
    </row>
    <row r="934" spans="1:54" ht="15.75" customHeight="1" x14ac:dyDescent="0.2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  <c r="AU934" s="52"/>
      <c r="AV934" s="52"/>
      <c r="AW934" s="52"/>
      <c r="AX934" s="52"/>
      <c r="AY934" s="52"/>
      <c r="AZ934" s="52"/>
      <c r="BA934" s="52"/>
      <c r="BB934" s="52"/>
    </row>
    <row r="935" spans="1:54" ht="15.75" customHeight="1" x14ac:dyDescent="0.2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  <c r="AU935" s="52"/>
      <c r="AV935" s="52"/>
      <c r="AW935" s="52"/>
      <c r="AX935" s="52"/>
      <c r="AY935" s="52"/>
      <c r="AZ935" s="52"/>
      <c r="BA935" s="52"/>
      <c r="BB935" s="52"/>
    </row>
    <row r="936" spans="1:54" ht="15.75" customHeight="1" x14ac:dyDescent="0.2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  <c r="AU936" s="52"/>
      <c r="AV936" s="52"/>
      <c r="AW936" s="52"/>
      <c r="AX936" s="52"/>
      <c r="AY936" s="52"/>
      <c r="AZ936" s="52"/>
      <c r="BA936" s="52"/>
      <c r="BB936" s="52"/>
    </row>
    <row r="937" spans="1:54" ht="15.75" customHeight="1" x14ac:dyDescent="0.2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  <c r="AU937" s="52"/>
      <c r="AV937" s="52"/>
      <c r="AW937" s="52"/>
      <c r="AX937" s="52"/>
      <c r="AY937" s="52"/>
      <c r="AZ937" s="52"/>
      <c r="BA937" s="52"/>
      <c r="BB937" s="52"/>
    </row>
    <row r="938" spans="1:54" ht="15.75" customHeight="1" x14ac:dyDescent="0.2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  <c r="AU938" s="52"/>
      <c r="AV938" s="52"/>
      <c r="AW938" s="52"/>
      <c r="AX938" s="52"/>
      <c r="AY938" s="52"/>
      <c r="AZ938" s="52"/>
      <c r="BA938" s="52"/>
      <c r="BB938" s="52"/>
    </row>
    <row r="939" spans="1:54" ht="15.75" customHeight="1" x14ac:dyDescent="0.2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  <c r="AU939" s="52"/>
      <c r="AV939" s="52"/>
      <c r="AW939" s="52"/>
      <c r="AX939" s="52"/>
      <c r="AY939" s="52"/>
      <c r="AZ939" s="52"/>
      <c r="BA939" s="52"/>
      <c r="BB939" s="52"/>
    </row>
    <row r="940" spans="1:54" ht="15.75" customHeight="1" x14ac:dyDescent="0.2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  <c r="AU940" s="52"/>
      <c r="AV940" s="52"/>
      <c r="AW940" s="52"/>
      <c r="AX940" s="52"/>
      <c r="AY940" s="52"/>
      <c r="AZ940" s="52"/>
      <c r="BA940" s="52"/>
      <c r="BB940" s="52"/>
    </row>
    <row r="941" spans="1:54" ht="15.75" customHeight="1" x14ac:dyDescent="0.2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2"/>
      <c r="AV941" s="52"/>
      <c r="AW941" s="52"/>
      <c r="AX941" s="52"/>
      <c r="AY941" s="52"/>
      <c r="AZ941" s="52"/>
      <c r="BA941" s="52"/>
      <c r="BB941" s="52"/>
    </row>
    <row r="942" spans="1:54" ht="15.75" customHeight="1" x14ac:dyDescent="0.2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  <c r="AU942" s="52"/>
      <c r="AV942" s="52"/>
      <c r="AW942" s="52"/>
      <c r="AX942" s="52"/>
      <c r="AY942" s="52"/>
      <c r="AZ942" s="52"/>
      <c r="BA942" s="52"/>
      <c r="BB942" s="52"/>
    </row>
    <row r="943" spans="1:54" ht="15.75" customHeight="1" x14ac:dyDescent="0.2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  <c r="AU943" s="52"/>
      <c r="AV943" s="52"/>
      <c r="AW943" s="52"/>
      <c r="AX943" s="52"/>
      <c r="AY943" s="52"/>
      <c r="AZ943" s="52"/>
      <c r="BA943" s="52"/>
      <c r="BB943" s="52"/>
    </row>
    <row r="944" spans="1:54" ht="15.75" customHeight="1" x14ac:dyDescent="0.2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  <c r="AU944" s="52"/>
      <c r="AV944" s="52"/>
      <c r="AW944" s="52"/>
      <c r="AX944" s="52"/>
      <c r="AY944" s="52"/>
      <c r="AZ944" s="52"/>
      <c r="BA944" s="52"/>
      <c r="BB944" s="52"/>
    </row>
    <row r="945" spans="1:54" ht="15.75" customHeight="1" x14ac:dyDescent="0.2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  <c r="AU945" s="52"/>
      <c r="AV945" s="52"/>
      <c r="AW945" s="52"/>
      <c r="AX945" s="52"/>
      <c r="AY945" s="52"/>
      <c r="AZ945" s="52"/>
      <c r="BA945" s="52"/>
      <c r="BB945" s="52"/>
    </row>
    <row r="946" spans="1:54" ht="15.75" customHeight="1" x14ac:dyDescent="0.2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  <c r="AU946" s="52"/>
      <c r="AV946" s="52"/>
      <c r="AW946" s="52"/>
      <c r="AX946" s="52"/>
      <c r="AY946" s="52"/>
      <c r="AZ946" s="52"/>
      <c r="BA946" s="52"/>
      <c r="BB946" s="52"/>
    </row>
    <row r="947" spans="1:54" ht="15.75" customHeight="1" x14ac:dyDescent="0.2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  <c r="AU947" s="52"/>
      <c r="AV947" s="52"/>
      <c r="AW947" s="52"/>
      <c r="AX947" s="52"/>
      <c r="AY947" s="52"/>
      <c r="AZ947" s="52"/>
      <c r="BA947" s="52"/>
      <c r="BB947" s="52"/>
    </row>
    <row r="948" spans="1:54" ht="15.75" customHeight="1" x14ac:dyDescent="0.2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  <c r="AU948" s="52"/>
      <c r="AV948" s="52"/>
      <c r="AW948" s="52"/>
      <c r="AX948" s="52"/>
      <c r="AY948" s="52"/>
      <c r="AZ948" s="52"/>
      <c r="BA948" s="52"/>
      <c r="BB948" s="52"/>
    </row>
    <row r="949" spans="1:54" ht="15.75" customHeight="1" x14ac:dyDescent="0.2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  <c r="AU949" s="52"/>
      <c r="AV949" s="52"/>
      <c r="AW949" s="52"/>
      <c r="AX949" s="52"/>
      <c r="AY949" s="52"/>
      <c r="AZ949" s="52"/>
      <c r="BA949" s="52"/>
      <c r="BB949" s="52"/>
    </row>
    <row r="950" spans="1:54" ht="15.75" customHeight="1" x14ac:dyDescent="0.2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  <c r="AU950" s="52"/>
      <c r="AV950" s="52"/>
      <c r="AW950" s="52"/>
      <c r="AX950" s="52"/>
      <c r="AY950" s="52"/>
      <c r="AZ950" s="52"/>
      <c r="BA950" s="52"/>
      <c r="BB950" s="52"/>
    </row>
    <row r="951" spans="1:54" ht="15.75" customHeight="1" x14ac:dyDescent="0.2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  <c r="AU951" s="52"/>
      <c r="AV951" s="52"/>
      <c r="AW951" s="52"/>
      <c r="AX951" s="52"/>
      <c r="AY951" s="52"/>
      <c r="AZ951" s="52"/>
      <c r="BA951" s="52"/>
      <c r="BB951" s="52"/>
    </row>
    <row r="952" spans="1:54" ht="15.75" customHeight="1" x14ac:dyDescent="0.2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  <c r="AU952" s="52"/>
      <c r="AV952" s="52"/>
      <c r="AW952" s="52"/>
      <c r="AX952" s="52"/>
      <c r="AY952" s="52"/>
      <c r="AZ952" s="52"/>
      <c r="BA952" s="52"/>
      <c r="BB952" s="52"/>
    </row>
    <row r="953" spans="1:54" ht="15.75" customHeight="1" x14ac:dyDescent="0.2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  <c r="AU953" s="52"/>
      <c r="AV953" s="52"/>
      <c r="AW953" s="52"/>
      <c r="AX953" s="52"/>
      <c r="AY953" s="52"/>
      <c r="AZ953" s="52"/>
      <c r="BA953" s="52"/>
      <c r="BB953" s="52"/>
    </row>
    <row r="954" spans="1:54" ht="15.75" customHeight="1" x14ac:dyDescent="0.2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  <c r="AU954" s="52"/>
      <c r="AV954" s="52"/>
      <c r="AW954" s="52"/>
      <c r="AX954" s="52"/>
      <c r="AY954" s="52"/>
      <c r="AZ954" s="52"/>
      <c r="BA954" s="52"/>
      <c r="BB954" s="52"/>
    </row>
    <row r="955" spans="1:54" ht="15.75" customHeight="1" x14ac:dyDescent="0.2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  <c r="AU955" s="52"/>
      <c r="AV955" s="52"/>
      <c r="AW955" s="52"/>
      <c r="AX955" s="52"/>
      <c r="AY955" s="52"/>
      <c r="AZ955" s="52"/>
      <c r="BA955" s="52"/>
      <c r="BB955" s="52"/>
    </row>
    <row r="956" spans="1:54" ht="15.75" customHeight="1" x14ac:dyDescent="0.2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  <c r="AU956" s="52"/>
      <c r="AV956" s="52"/>
      <c r="AW956" s="52"/>
      <c r="AX956" s="52"/>
      <c r="AY956" s="52"/>
      <c r="AZ956" s="52"/>
      <c r="BA956" s="52"/>
      <c r="BB956" s="52"/>
    </row>
    <row r="957" spans="1:54" ht="15.75" customHeight="1" x14ac:dyDescent="0.2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  <c r="AU957" s="52"/>
      <c r="AV957" s="52"/>
      <c r="AW957" s="52"/>
      <c r="AX957" s="52"/>
      <c r="AY957" s="52"/>
      <c r="AZ957" s="52"/>
      <c r="BA957" s="52"/>
      <c r="BB957" s="52"/>
    </row>
    <row r="958" spans="1:54" ht="15.75" customHeight="1" x14ac:dyDescent="0.2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  <c r="AU958" s="52"/>
      <c r="AV958" s="52"/>
      <c r="AW958" s="52"/>
      <c r="AX958" s="52"/>
      <c r="AY958" s="52"/>
      <c r="AZ958" s="52"/>
      <c r="BA958" s="52"/>
      <c r="BB958" s="52"/>
    </row>
    <row r="959" spans="1:54" ht="15.75" customHeight="1" x14ac:dyDescent="0.2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  <c r="AU959" s="52"/>
      <c r="AV959" s="52"/>
      <c r="AW959" s="52"/>
      <c r="AX959" s="52"/>
      <c r="AY959" s="52"/>
      <c r="AZ959" s="52"/>
      <c r="BA959" s="52"/>
      <c r="BB959" s="52"/>
    </row>
    <row r="960" spans="1:54" ht="15.75" customHeight="1" x14ac:dyDescent="0.2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  <c r="AU960" s="52"/>
      <c r="AV960" s="52"/>
      <c r="AW960" s="52"/>
      <c r="AX960" s="52"/>
      <c r="AY960" s="52"/>
      <c r="AZ960" s="52"/>
      <c r="BA960" s="52"/>
      <c r="BB960" s="52"/>
    </row>
    <row r="961" spans="1:54" ht="15.75" customHeight="1" x14ac:dyDescent="0.2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  <c r="AU961" s="52"/>
      <c r="AV961" s="52"/>
      <c r="AW961" s="52"/>
      <c r="AX961" s="52"/>
      <c r="AY961" s="52"/>
      <c r="AZ961" s="52"/>
      <c r="BA961" s="52"/>
      <c r="BB961" s="52"/>
    </row>
    <row r="962" spans="1:54" ht="15.75" customHeight="1" x14ac:dyDescent="0.2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  <c r="AU962" s="52"/>
      <c r="AV962" s="52"/>
      <c r="AW962" s="52"/>
      <c r="AX962" s="52"/>
      <c r="AY962" s="52"/>
      <c r="AZ962" s="52"/>
      <c r="BA962" s="52"/>
      <c r="BB962" s="52"/>
    </row>
    <row r="963" spans="1:54" ht="15.75" customHeight="1" x14ac:dyDescent="0.2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  <c r="AU963" s="52"/>
      <c r="AV963" s="52"/>
      <c r="AW963" s="52"/>
      <c r="AX963" s="52"/>
      <c r="AY963" s="52"/>
      <c r="AZ963" s="52"/>
      <c r="BA963" s="52"/>
      <c r="BB963" s="52"/>
    </row>
    <row r="964" spans="1:54" ht="15.75" customHeight="1" x14ac:dyDescent="0.2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  <c r="AU964" s="52"/>
      <c r="AV964" s="52"/>
      <c r="AW964" s="52"/>
      <c r="AX964" s="52"/>
      <c r="AY964" s="52"/>
      <c r="AZ964" s="52"/>
      <c r="BA964" s="52"/>
      <c r="BB964" s="52"/>
    </row>
    <row r="965" spans="1:54" ht="15.75" customHeight="1" x14ac:dyDescent="0.2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  <c r="AU965" s="52"/>
      <c r="AV965" s="52"/>
      <c r="AW965" s="52"/>
      <c r="AX965" s="52"/>
      <c r="AY965" s="52"/>
      <c r="AZ965" s="52"/>
      <c r="BA965" s="52"/>
      <c r="BB965" s="52"/>
    </row>
    <row r="966" spans="1:54" ht="15.75" customHeight="1" x14ac:dyDescent="0.2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  <c r="AU966" s="52"/>
      <c r="AV966" s="52"/>
      <c r="AW966" s="52"/>
      <c r="AX966" s="52"/>
      <c r="AY966" s="52"/>
      <c r="AZ966" s="52"/>
      <c r="BA966" s="52"/>
      <c r="BB966" s="52"/>
    </row>
    <row r="967" spans="1:54" ht="15.75" customHeight="1" x14ac:dyDescent="0.2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  <c r="AU967" s="52"/>
      <c r="AV967" s="52"/>
      <c r="AW967" s="52"/>
      <c r="AX967" s="52"/>
      <c r="AY967" s="52"/>
      <c r="AZ967" s="52"/>
      <c r="BA967" s="52"/>
      <c r="BB967" s="52"/>
    </row>
    <row r="968" spans="1:54" ht="15.75" customHeight="1" x14ac:dyDescent="0.2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  <c r="AU968" s="52"/>
      <c r="AV968" s="52"/>
      <c r="AW968" s="52"/>
      <c r="AX968" s="52"/>
      <c r="AY968" s="52"/>
      <c r="AZ968" s="52"/>
      <c r="BA968" s="52"/>
      <c r="BB968" s="52"/>
    </row>
    <row r="969" spans="1:54" ht="15.75" customHeight="1" x14ac:dyDescent="0.2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  <c r="AU969" s="52"/>
      <c r="AV969" s="52"/>
      <c r="AW969" s="52"/>
      <c r="AX969" s="52"/>
      <c r="AY969" s="52"/>
      <c r="AZ969" s="52"/>
      <c r="BA969" s="52"/>
      <c r="BB969" s="52"/>
    </row>
    <row r="970" spans="1:54" ht="15.75" customHeight="1" x14ac:dyDescent="0.2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  <c r="AU970" s="52"/>
      <c r="AV970" s="52"/>
      <c r="AW970" s="52"/>
      <c r="AX970" s="52"/>
      <c r="AY970" s="52"/>
      <c r="AZ970" s="52"/>
      <c r="BA970" s="52"/>
      <c r="BB970" s="52"/>
    </row>
    <row r="971" spans="1:54" ht="15.75" customHeight="1" x14ac:dyDescent="0.2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  <c r="AU971" s="52"/>
      <c r="AV971" s="52"/>
      <c r="AW971" s="52"/>
      <c r="AX971" s="52"/>
      <c r="AY971" s="52"/>
      <c r="AZ971" s="52"/>
      <c r="BA971" s="52"/>
      <c r="BB971" s="52"/>
    </row>
    <row r="972" spans="1:54" ht="15.75" customHeight="1" x14ac:dyDescent="0.2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  <c r="AU972" s="52"/>
      <c r="AV972" s="52"/>
      <c r="AW972" s="52"/>
      <c r="AX972" s="52"/>
      <c r="AY972" s="52"/>
      <c r="AZ972" s="52"/>
      <c r="BA972" s="52"/>
      <c r="BB972" s="52"/>
    </row>
    <row r="973" spans="1:54" ht="15.75" customHeight="1" x14ac:dyDescent="0.2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  <c r="AU973" s="52"/>
      <c r="AV973" s="52"/>
      <c r="AW973" s="52"/>
      <c r="AX973" s="52"/>
      <c r="AY973" s="52"/>
      <c r="AZ973" s="52"/>
      <c r="BA973" s="52"/>
      <c r="BB973" s="52"/>
    </row>
    <row r="974" spans="1:54" ht="15.75" customHeight="1" x14ac:dyDescent="0.2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  <c r="AU974" s="52"/>
      <c r="AV974" s="52"/>
      <c r="AW974" s="52"/>
      <c r="AX974" s="52"/>
      <c r="AY974" s="52"/>
      <c r="AZ974" s="52"/>
      <c r="BA974" s="52"/>
      <c r="BB974" s="52"/>
    </row>
    <row r="975" spans="1:54" ht="15.75" customHeight="1" x14ac:dyDescent="0.2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  <c r="AU975" s="52"/>
      <c r="AV975" s="52"/>
      <c r="AW975" s="52"/>
      <c r="AX975" s="52"/>
      <c r="AY975" s="52"/>
      <c r="AZ975" s="52"/>
      <c r="BA975" s="52"/>
      <c r="BB975" s="52"/>
    </row>
    <row r="976" spans="1:54" ht="15.75" customHeight="1" x14ac:dyDescent="0.2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  <c r="AU976" s="52"/>
      <c r="AV976" s="52"/>
      <c r="AW976" s="52"/>
      <c r="AX976" s="52"/>
      <c r="AY976" s="52"/>
      <c r="AZ976" s="52"/>
      <c r="BA976" s="52"/>
      <c r="BB976" s="52"/>
    </row>
    <row r="977" spans="1:54" ht="15.75" customHeight="1" x14ac:dyDescent="0.2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  <c r="AU977" s="52"/>
      <c r="AV977" s="52"/>
      <c r="AW977" s="52"/>
      <c r="AX977" s="52"/>
      <c r="AY977" s="52"/>
      <c r="AZ977" s="52"/>
      <c r="BA977" s="52"/>
      <c r="BB977" s="52"/>
    </row>
    <row r="978" spans="1:54" ht="15.75" customHeight="1" x14ac:dyDescent="0.2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  <c r="AU978" s="52"/>
      <c r="AV978" s="52"/>
      <c r="AW978" s="52"/>
      <c r="AX978" s="52"/>
      <c r="AY978" s="52"/>
      <c r="AZ978" s="52"/>
      <c r="BA978" s="52"/>
      <c r="BB978" s="52"/>
    </row>
    <row r="979" spans="1:54" ht="15.75" customHeight="1" x14ac:dyDescent="0.2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2"/>
      <c r="AV979" s="52"/>
      <c r="AW979" s="52"/>
      <c r="AX979" s="52"/>
      <c r="AY979" s="52"/>
      <c r="AZ979" s="52"/>
      <c r="BA979" s="52"/>
      <c r="BB979" s="52"/>
    </row>
    <row r="980" spans="1:54" ht="15.75" customHeight="1" x14ac:dyDescent="0.2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  <c r="AU980" s="52"/>
      <c r="AV980" s="52"/>
      <c r="AW980" s="52"/>
      <c r="AX980" s="52"/>
      <c r="AY980" s="52"/>
      <c r="AZ980" s="52"/>
      <c r="BA980" s="52"/>
      <c r="BB980" s="52"/>
    </row>
    <row r="981" spans="1:54" ht="15.75" customHeight="1" x14ac:dyDescent="0.2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2"/>
      <c r="AV981" s="52"/>
      <c r="AW981" s="52"/>
      <c r="AX981" s="52"/>
      <c r="AY981" s="52"/>
      <c r="AZ981" s="52"/>
      <c r="BA981" s="52"/>
      <c r="BB981" s="52"/>
    </row>
    <row r="982" spans="1:54" ht="15.75" customHeight="1" x14ac:dyDescent="0.2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  <c r="AU982" s="52"/>
      <c r="AV982" s="52"/>
      <c r="AW982" s="52"/>
      <c r="AX982" s="52"/>
      <c r="AY982" s="52"/>
      <c r="AZ982" s="52"/>
      <c r="BA982" s="52"/>
      <c r="BB982" s="52"/>
    </row>
    <row r="983" spans="1:54" ht="15.75" customHeight="1" x14ac:dyDescent="0.2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  <c r="AU983" s="52"/>
      <c r="AV983" s="52"/>
      <c r="AW983" s="52"/>
      <c r="AX983" s="52"/>
      <c r="AY983" s="52"/>
      <c r="AZ983" s="52"/>
      <c r="BA983" s="52"/>
      <c r="BB983" s="52"/>
    </row>
    <row r="984" spans="1:54" ht="15.75" customHeight="1" x14ac:dyDescent="0.2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  <c r="AU984" s="52"/>
      <c r="AV984" s="52"/>
      <c r="AW984" s="52"/>
      <c r="AX984" s="52"/>
      <c r="AY984" s="52"/>
      <c r="AZ984" s="52"/>
      <c r="BA984" s="52"/>
      <c r="BB984" s="52"/>
    </row>
    <row r="985" spans="1:54" ht="15.75" customHeight="1" x14ac:dyDescent="0.2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  <c r="AU985" s="52"/>
      <c r="AV985" s="52"/>
      <c r="AW985" s="52"/>
      <c r="AX985" s="52"/>
      <c r="AY985" s="52"/>
      <c r="AZ985" s="52"/>
      <c r="BA985" s="52"/>
      <c r="BB985" s="52"/>
    </row>
    <row r="986" spans="1:54" ht="15.75" customHeight="1" x14ac:dyDescent="0.2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  <c r="AU986" s="52"/>
      <c r="AV986" s="52"/>
      <c r="AW986" s="52"/>
      <c r="AX986" s="52"/>
      <c r="AY986" s="52"/>
      <c r="AZ986" s="52"/>
      <c r="BA986" s="52"/>
      <c r="BB986" s="52"/>
    </row>
    <row r="987" spans="1:54" ht="15.75" customHeight="1" x14ac:dyDescent="0.2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  <c r="AU987" s="52"/>
      <c r="AV987" s="52"/>
      <c r="AW987" s="52"/>
      <c r="AX987" s="52"/>
      <c r="AY987" s="52"/>
      <c r="AZ987" s="52"/>
      <c r="BA987" s="52"/>
      <c r="BB987" s="52"/>
    </row>
    <row r="988" spans="1:54" ht="15.75" customHeight="1" x14ac:dyDescent="0.2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  <c r="AU988" s="52"/>
      <c r="AV988" s="52"/>
      <c r="AW988" s="52"/>
      <c r="AX988" s="52"/>
      <c r="AY988" s="52"/>
      <c r="AZ988" s="52"/>
      <c r="BA988" s="52"/>
      <c r="BB988" s="52"/>
    </row>
    <row r="989" spans="1:54" ht="15.75" customHeight="1" x14ac:dyDescent="0.2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  <c r="AU989" s="52"/>
      <c r="AV989" s="52"/>
      <c r="AW989" s="52"/>
      <c r="AX989" s="52"/>
      <c r="AY989" s="52"/>
      <c r="AZ989" s="52"/>
      <c r="BA989" s="52"/>
      <c r="BB989" s="52"/>
    </row>
    <row r="990" spans="1:54" ht="15.75" customHeight="1" x14ac:dyDescent="0.2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  <c r="AU990" s="52"/>
      <c r="AV990" s="52"/>
      <c r="AW990" s="52"/>
      <c r="AX990" s="52"/>
      <c r="AY990" s="52"/>
      <c r="AZ990" s="52"/>
      <c r="BA990" s="52"/>
      <c r="BB990" s="52"/>
    </row>
    <row r="991" spans="1:54" ht="15.75" customHeight="1" x14ac:dyDescent="0.2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  <c r="AU991" s="52"/>
      <c r="AV991" s="52"/>
      <c r="AW991" s="52"/>
      <c r="AX991" s="52"/>
      <c r="AY991" s="52"/>
      <c r="AZ991" s="52"/>
      <c r="BA991" s="52"/>
      <c r="BB991" s="52"/>
    </row>
    <row r="992" spans="1:54" ht="15.75" customHeight="1" x14ac:dyDescent="0.2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  <c r="AU992" s="52"/>
      <c r="AV992" s="52"/>
      <c r="AW992" s="52"/>
      <c r="AX992" s="52"/>
      <c r="AY992" s="52"/>
      <c r="AZ992" s="52"/>
      <c r="BA992" s="52"/>
      <c r="BB992" s="52"/>
    </row>
    <row r="993" spans="1:54" ht="15.75" customHeight="1" x14ac:dyDescent="0.2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  <c r="AU993" s="52"/>
      <c r="AV993" s="52"/>
      <c r="AW993" s="52"/>
      <c r="AX993" s="52"/>
      <c r="AY993" s="52"/>
      <c r="AZ993" s="52"/>
      <c r="BA993" s="52"/>
      <c r="BB993" s="52"/>
    </row>
    <row r="994" spans="1:54" ht="15.75" customHeight="1" x14ac:dyDescent="0.2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2"/>
      <c r="AV994" s="52"/>
      <c r="AW994" s="52"/>
      <c r="AX994" s="52"/>
      <c r="AY994" s="52"/>
      <c r="AZ994" s="52"/>
      <c r="BA994" s="52"/>
      <c r="BB994" s="52"/>
    </row>
    <row r="995" spans="1:54" ht="15.75" customHeight="1" x14ac:dyDescent="0.2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2"/>
      <c r="AV995" s="52"/>
      <c r="AW995" s="52"/>
      <c r="AX995" s="52"/>
      <c r="AY995" s="52"/>
      <c r="AZ995" s="52"/>
      <c r="BA995" s="52"/>
      <c r="BB995" s="52"/>
    </row>
    <row r="996" spans="1:54" ht="15.75" customHeight="1" x14ac:dyDescent="0.2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2"/>
      <c r="AV996" s="52"/>
      <c r="AW996" s="52"/>
      <c r="AX996" s="52"/>
      <c r="AY996" s="52"/>
      <c r="AZ996" s="52"/>
      <c r="BA996" s="52"/>
      <c r="BB996" s="52"/>
    </row>
    <row r="997" spans="1:54" ht="15.75" customHeight="1" x14ac:dyDescent="0.2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  <c r="AU997" s="52"/>
      <c r="AV997" s="52"/>
      <c r="AW997" s="52"/>
      <c r="AX997" s="52"/>
      <c r="AY997" s="52"/>
      <c r="AZ997" s="52"/>
      <c r="BA997" s="52"/>
      <c r="BB997" s="52"/>
    </row>
    <row r="998" spans="1:54" ht="15.75" customHeight="1" x14ac:dyDescent="0.2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  <c r="AU998" s="52"/>
      <c r="AV998" s="52"/>
      <c r="AW998" s="52"/>
      <c r="AX998" s="52"/>
      <c r="AY998" s="52"/>
      <c r="AZ998" s="52"/>
      <c r="BA998" s="52"/>
      <c r="BB998" s="52"/>
    </row>
    <row r="999" spans="1:54" ht="15.75" customHeight="1" x14ac:dyDescent="0.2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  <c r="AU999" s="52"/>
      <c r="AV999" s="52"/>
      <c r="AW999" s="52"/>
      <c r="AX999" s="52"/>
      <c r="AY999" s="52"/>
      <c r="AZ999" s="52"/>
      <c r="BA999" s="52"/>
      <c r="BB999" s="52"/>
    </row>
  </sheetData>
  <mergeCells count="2">
    <mergeCell ref="A1:B5"/>
    <mergeCell ref="C1:F3"/>
  </mergeCells>
  <pageMargins left="0.7" right="0.7" top="0.78740157499999996" bottom="0.78740157499999996" header="0" footer="0"/>
  <pageSetup orientation="landscape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T988"/>
  <sheetViews>
    <sheetView workbookViewId="0">
      <selection activeCell="FV12" sqref="FV12"/>
    </sheetView>
  </sheetViews>
  <sheetFormatPr baseColWidth="10" defaultColWidth="14.5" defaultRowHeight="15" customHeight="1" x14ac:dyDescent="0.15"/>
  <cols>
    <col min="1" max="1" width="11.1640625" style="218" customWidth="1"/>
    <col min="2" max="2" width="11.5" style="218" customWidth="1"/>
    <col min="3" max="4" width="11.6640625" style="218" customWidth="1"/>
    <col min="5" max="8" width="11.5" style="218" customWidth="1"/>
    <col min="9" max="10" width="11.6640625" style="218" customWidth="1"/>
    <col min="11" max="21" width="11.5" style="218" customWidth="1"/>
    <col min="22" max="23" width="11.6640625" style="218" customWidth="1"/>
    <col min="24" max="27" width="11.5" style="218" customWidth="1"/>
    <col min="28" max="29" width="11.6640625" style="218" customWidth="1"/>
    <col min="30" max="35" width="11.5" style="218" customWidth="1"/>
    <col min="36" max="37" width="11.6640625" style="218" customWidth="1"/>
    <col min="38" max="38" width="11.5" style="218" customWidth="1"/>
    <col min="39" max="43" width="11.6640625" style="218" customWidth="1"/>
    <col min="44" max="48" width="11.5" style="218" customWidth="1"/>
    <col min="49" max="50" width="11.6640625" style="218" customWidth="1"/>
    <col min="51" max="114" width="11.5" style="218" customWidth="1"/>
    <col min="115" max="115" width="14.83203125" style="218" customWidth="1"/>
    <col min="116" max="127" width="11.5" style="218" customWidth="1"/>
    <col min="128" max="128" width="13.33203125" style="218" customWidth="1"/>
    <col min="129" max="158" width="11.5" style="218" customWidth="1"/>
    <col min="159" max="159" width="9.5" style="218" customWidth="1"/>
    <col min="160" max="175" width="11.5" style="218" customWidth="1"/>
    <col min="176" max="176" width="13.33203125" style="218" customWidth="1"/>
    <col min="177" max="16384" width="14.5" style="218"/>
  </cols>
  <sheetData>
    <row r="1" spans="1:176" ht="14" x14ac:dyDescent="0.15">
      <c r="A1" s="40" t="s">
        <v>149</v>
      </c>
      <c r="V1" s="3"/>
      <c r="W1" s="3"/>
    </row>
    <row r="2" spans="1:176" ht="14" x14ac:dyDescent="0.15">
      <c r="V2" s="3"/>
      <c r="W2" s="3"/>
    </row>
    <row r="3" spans="1:176" ht="14" x14ac:dyDescent="0.15">
      <c r="V3" s="3"/>
      <c r="W3" s="3"/>
    </row>
    <row r="4" spans="1:176" ht="14" x14ac:dyDescent="0.15">
      <c r="B4" s="40"/>
      <c r="V4" s="3"/>
      <c r="W4" s="3"/>
    </row>
    <row r="5" spans="1:176" ht="15" customHeight="1" x14ac:dyDescent="0.15">
      <c r="A5" s="21"/>
      <c r="B5" s="61" t="s">
        <v>155</v>
      </c>
      <c r="C5" s="62" t="s">
        <v>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 t="s">
        <v>3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2"/>
      <c r="AF5" s="62"/>
      <c r="AG5" s="62"/>
      <c r="AH5" s="62"/>
      <c r="AI5" s="64" t="s">
        <v>156</v>
      </c>
      <c r="AJ5" s="65" t="s">
        <v>42</v>
      </c>
      <c r="AK5" s="65"/>
      <c r="AL5" s="65"/>
      <c r="AM5" s="66"/>
      <c r="AN5" s="66"/>
      <c r="AO5" s="66"/>
      <c r="AP5" s="66"/>
      <c r="AQ5" s="66"/>
      <c r="AR5" s="66"/>
      <c r="AS5" s="66"/>
      <c r="AT5" s="66"/>
      <c r="AU5" s="66"/>
      <c r="AV5" s="67"/>
      <c r="AW5" s="68" t="s">
        <v>43</v>
      </c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9" t="s">
        <v>157</v>
      </c>
      <c r="BK5" s="70" t="s">
        <v>158</v>
      </c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1" t="s">
        <v>49</v>
      </c>
      <c r="BY5" s="71"/>
      <c r="BZ5" s="71"/>
      <c r="CA5" s="71"/>
      <c r="CB5" s="71"/>
      <c r="CC5" s="71"/>
      <c r="CD5" s="72"/>
      <c r="CE5" s="53" t="s">
        <v>102</v>
      </c>
      <c r="CF5" s="258"/>
      <c r="CG5" s="258"/>
      <c r="CH5" s="258"/>
      <c r="CI5" s="54"/>
      <c r="CJ5" s="73"/>
      <c r="CK5" s="74" t="s">
        <v>102</v>
      </c>
      <c r="CL5" s="55" t="s">
        <v>63</v>
      </c>
      <c r="CM5" s="259"/>
      <c r="CN5" s="259"/>
      <c r="CO5" s="259"/>
      <c r="CP5" s="259"/>
      <c r="CQ5" s="259"/>
      <c r="CR5" s="259"/>
      <c r="CS5" s="259"/>
      <c r="CT5" s="259"/>
      <c r="CU5" s="56"/>
      <c r="CV5" s="56"/>
      <c r="CW5" s="56"/>
      <c r="CX5" s="75" t="s">
        <v>159</v>
      </c>
      <c r="CY5" s="76" t="s">
        <v>106</v>
      </c>
      <c r="CZ5" s="57" t="s">
        <v>61</v>
      </c>
      <c r="DA5" s="260"/>
      <c r="DB5" s="260"/>
      <c r="DC5" s="260"/>
      <c r="DD5" s="260"/>
      <c r="DE5" s="260"/>
      <c r="DF5" s="260"/>
      <c r="DG5" s="260"/>
      <c r="DH5" s="260"/>
      <c r="DI5" s="58"/>
      <c r="DJ5" s="60" t="s">
        <v>62</v>
      </c>
      <c r="DK5" s="60"/>
      <c r="DL5" s="60"/>
      <c r="DM5" s="60"/>
      <c r="DN5" s="60"/>
      <c r="DO5" s="77"/>
      <c r="DP5" s="77"/>
      <c r="DQ5" s="59" t="s">
        <v>159</v>
      </c>
      <c r="DR5" s="60"/>
      <c r="DS5" s="60"/>
      <c r="DT5" s="60"/>
      <c r="DU5" s="60"/>
      <c r="DV5" s="60"/>
      <c r="DW5" s="60"/>
      <c r="DX5" s="60"/>
      <c r="DY5" s="60"/>
      <c r="DZ5" s="60"/>
      <c r="EA5" s="78"/>
      <c r="EB5" s="79" t="s">
        <v>80</v>
      </c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80"/>
      <c r="EU5" s="79" t="s">
        <v>81</v>
      </c>
      <c r="EV5" s="261"/>
      <c r="EW5" s="261"/>
      <c r="EX5" s="261"/>
      <c r="EY5" s="261"/>
      <c r="EZ5" s="261"/>
      <c r="FA5" s="261"/>
      <c r="FB5" s="261"/>
      <c r="FC5" s="261"/>
      <c r="FD5" s="80"/>
      <c r="FE5" s="80"/>
      <c r="FF5" s="80"/>
      <c r="FG5" s="80"/>
      <c r="FH5" s="79" t="s">
        <v>82</v>
      </c>
      <c r="FI5" s="261"/>
      <c r="FJ5" s="261"/>
      <c r="FK5" s="261"/>
      <c r="FL5" s="261"/>
      <c r="FM5" s="261"/>
      <c r="FN5" s="261"/>
      <c r="FO5" s="261"/>
      <c r="FP5" s="261"/>
      <c r="FQ5" s="80"/>
      <c r="FR5" s="262"/>
      <c r="FS5" s="262"/>
      <c r="FT5" s="262"/>
    </row>
    <row r="6" spans="1:176" ht="111.75" customHeight="1" x14ac:dyDescent="0.15">
      <c r="A6" s="263"/>
      <c r="B6" s="61"/>
      <c r="C6" s="83" t="s">
        <v>160</v>
      </c>
      <c r="D6" s="81"/>
      <c r="E6" s="81"/>
      <c r="F6" s="81"/>
      <c r="G6" s="82" t="s">
        <v>161</v>
      </c>
      <c r="H6" s="82" t="s">
        <v>162</v>
      </c>
      <c r="I6" s="83" t="s">
        <v>5</v>
      </c>
      <c r="J6" s="81"/>
      <c r="K6" s="81"/>
      <c r="L6" s="82"/>
      <c r="M6" s="82"/>
      <c r="N6" s="82"/>
      <c r="O6" s="214" t="s">
        <v>258</v>
      </c>
      <c r="P6" s="83" t="s">
        <v>164</v>
      </c>
      <c r="Q6" s="81"/>
      <c r="R6" s="81"/>
      <c r="S6" s="82"/>
      <c r="T6" s="82"/>
      <c r="U6" s="82"/>
      <c r="V6" s="81" t="s">
        <v>165</v>
      </c>
      <c r="W6" s="81"/>
      <c r="X6" s="81"/>
      <c r="Y6" s="82"/>
      <c r="Z6" s="82"/>
      <c r="AA6" s="82"/>
      <c r="AB6" s="81" t="s">
        <v>166</v>
      </c>
      <c r="AC6" s="81"/>
      <c r="AD6" s="81"/>
      <c r="AE6" s="82"/>
      <c r="AF6" s="81"/>
      <c r="AG6" s="81"/>
      <c r="AH6" s="215" t="s">
        <v>259</v>
      </c>
      <c r="AI6" s="264"/>
      <c r="AJ6" s="216" t="s">
        <v>167</v>
      </c>
      <c r="AK6" s="183"/>
      <c r="AL6" s="183"/>
      <c r="AM6" s="82" t="s">
        <v>163</v>
      </c>
      <c r="AN6" s="183"/>
      <c r="AO6" s="183"/>
      <c r="AP6" s="216" t="s">
        <v>168</v>
      </c>
      <c r="AQ6" s="183"/>
      <c r="AR6" s="183"/>
      <c r="AS6" s="85"/>
      <c r="AT6" s="85"/>
      <c r="AU6" s="85"/>
      <c r="AV6" s="217" t="s">
        <v>169</v>
      </c>
      <c r="AW6" s="216" t="s">
        <v>170</v>
      </c>
      <c r="AX6" s="183"/>
      <c r="AY6" s="183"/>
      <c r="AZ6" s="85"/>
      <c r="BA6" s="183"/>
      <c r="BB6" s="183"/>
      <c r="BC6" s="216" t="s">
        <v>171</v>
      </c>
      <c r="BD6" s="183"/>
      <c r="BE6" s="183"/>
      <c r="BF6" s="85"/>
      <c r="BG6" s="85"/>
      <c r="BH6" s="85"/>
      <c r="BI6" s="217" t="s">
        <v>43</v>
      </c>
      <c r="BJ6" s="265"/>
      <c r="BK6" s="83" t="s">
        <v>172</v>
      </c>
      <c r="BL6" s="81"/>
      <c r="BM6" s="81"/>
      <c r="BN6" s="81"/>
      <c r="BO6" s="81"/>
      <c r="BP6" s="81"/>
      <c r="BQ6" s="83" t="s">
        <v>173</v>
      </c>
      <c r="BR6" s="81"/>
      <c r="BS6" s="81"/>
      <c r="BT6" s="81"/>
      <c r="BU6" s="81"/>
      <c r="BV6" s="81"/>
      <c r="BW6" s="266" t="s">
        <v>158</v>
      </c>
      <c r="BX6" s="81" t="s">
        <v>174</v>
      </c>
      <c r="BY6" s="81"/>
      <c r="BZ6" s="81"/>
      <c r="CA6" s="267" t="s">
        <v>49</v>
      </c>
      <c r="CB6" s="84"/>
      <c r="CC6" s="84"/>
      <c r="CD6" s="86" t="s">
        <v>175</v>
      </c>
      <c r="CE6" s="216" t="s">
        <v>176</v>
      </c>
      <c r="CF6" s="85"/>
      <c r="CG6" s="183"/>
      <c r="CH6" s="216" t="s">
        <v>177</v>
      </c>
      <c r="CI6" s="85"/>
      <c r="CJ6" s="73"/>
      <c r="CK6" s="74"/>
      <c r="CL6" s="216" t="s">
        <v>178</v>
      </c>
      <c r="CM6" s="183"/>
      <c r="CN6" s="183"/>
      <c r="CO6" s="85"/>
      <c r="CP6" s="183"/>
      <c r="CQ6" s="183"/>
      <c r="CR6" s="216" t="s">
        <v>179</v>
      </c>
      <c r="CS6" s="183"/>
      <c r="CT6" s="183"/>
      <c r="CU6" s="85"/>
      <c r="CV6" s="85"/>
      <c r="CW6" s="85"/>
      <c r="CX6" s="75"/>
      <c r="CY6" s="268"/>
      <c r="CZ6" s="216" t="s">
        <v>180</v>
      </c>
      <c r="DA6" s="85"/>
      <c r="DB6" s="183"/>
      <c r="DC6" s="216" t="s">
        <v>181</v>
      </c>
      <c r="DD6" s="85"/>
      <c r="DE6" s="183"/>
      <c r="DF6" s="216" t="s">
        <v>182</v>
      </c>
      <c r="DG6" s="85"/>
      <c r="DH6" s="87"/>
      <c r="DI6" s="88" t="s">
        <v>61</v>
      </c>
      <c r="DJ6" s="216" t="s">
        <v>67</v>
      </c>
      <c r="DK6" s="85"/>
      <c r="DL6" s="183"/>
      <c r="DM6" s="216" t="s">
        <v>183</v>
      </c>
      <c r="DN6" s="85"/>
      <c r="DO6" s="87"/>
      <c r="DP6" s="88" t="s">
        <v>62</v>
      </c>
      <c r="DQ6" s="216" t="s">
        <v>184</v>
      </c>
      <c r="DR6" s="85"/>
      <c r="DS6" s="183"/>
      <c r="DT6" s="216" t="s">
        <v>185</v>
      </c>
      <c r="DU6" s="85"/>
      <c r="DV6" s="183"/>
      <c r="DW6" s="216" t="s">
        <v>186</v>
      </c>
      <c r="DX6" s="85"/>
      <c r="DY6" s="87"/>
      <c r="DZ6" s="88" t="s">
        <v>63</v>
      </c>
      <c r="EA6" s="89" t="s">
        <v>187</v>
      </c>
      <c r="EB6" s="216" t="s">
        <v>188</v>
      </c>
      <c r="EC6" s="183"/>
      <c r="ED6" s="183"/>
      <c r="EE6" s="85"/>
      <c r="EF6" s="183"/>
      <c r="EG6" s="183"/>
      <c r="EH6" s="216" t="s">
        <v>189</v>
      </c>
      <c r="EI6" s="183"/>
      <c r="EJ6" s="183"/>
      <c r="EK6" s="85"/>
      <c r="EL6" s="183"/>
      <c r="EM6" s="183"/>
      <c r="EN6" s="216" t="s">
        <v>190</v>
      </c>
      <c r="EO6" s="183"/>
      <c r="EP6" s="183"/>
      <c r="EQ6" s="85"/>
      <c r="ER6" s="183"/>
      <c r="ES6" s="183"/>
      <c r="ET6" s="269" t="s">
        <v>80</v>
      </c>
      <c r="EU6" s="216" t="s">
        <v>191</v>
      </c>
      <c r="EV6" s="183"/>
      <c r="EW6" s="183"/>
      <c r="EX6" s="85"/>
      <c r="EY6" s="183"/>
      <c r="EZ6" s="183"/>
      <c r="FA6" s="216" t="s">
        <v>192</v>
      </c>
      <c r="FB6" s="183"/>
      <c r="FC6" s="183"/>
      <c r="FD6" s="85"/>
      <c r="FE6" s="85"/>
      <c r="FF6" s="85"/>
      <c r="FG6" s="90" t="s">
        <v>81</v>
      </c>
      <c r="FH6" s="216" t="s">
        <v>193</v>
      </c>
      <c r="FI6" s="183"/>
      <c r="FJ6" s="183"/>
      <c r="FK6" s="85"/>
      <c r="FL6" s="183"/>
      <c r="FM6" s="183"/>
      <c r="FN6" s="216" t="s">
        <v>194</v>
      </c>
      <c r="FO6" s="183"/>
      <c r="FP6" s="183"/>
      <c r="FQ6" s="378"/>
      <c r="FR6" s="379"/>
      <c r="FS6" s="380"/>
      <c r="FT6" s="270" t="s">
        <v>82</v>
      </c>
    </row>
    <row r="7" spans="1:176" ht="52.5" customHeight="1" x14ac:dyDescent="0.15">
      <c r="A7" s="91"/>
      <c r="B7" s="92" t="s">
        <v>195</v>
      </c>
      <c r="C7" s="93" t="s">
        <v>196</v>
      </c>
      <c r="D7" s="94" t="s">
        <v>197</v>
      </c>
      <c r="E7" s="95" t="s">
        <v>148</v>
      </c>
      <c r="F7" s="271" t="s">
        <v>257</v>
      </c>
      <c r="G7" s="97" t="s">
        <v>198</v>
      </c>
      <c r="H7" s="98" t="s">
        <v>199</v>
      </c>
      <c r="I7" s="93" t="s">
        <v>196</v>
      </c>
      <c r="J7" s="94" t="s">
        <v>197</v>
      </c>
      <c r="K7" s="95" t="s">
        <v>148</v>
      </c>
      <c r="L7" s="271" t="s">
        <v>257</v>
      </c>
      <c r="M7" s="97" t="s">
        <v>198</v>
      </c>
      <c r="N7" s="98" t="s">
        <v>199</v>
      </c>
      <c r="O7" s="271" t="s">
        <v>200</v>
      </c>
      <c r="P7" s="93" t="s">
        <v>196</v>
      </c>
      <c r="Q7" s="94" t="s">
        <v>197</v>
      </c>
      <c r="R7" s="95" t="s">
        <v>148</v>
      </c>
      <c r="S7" s="271" t="s">
        <v>257</v>
      </c>
      <c r="T7" s="97" t="s">
        <v>198</v>
      </c>
      <c r="U7" s="98" t="s">
        <v>199</v>
      </c>
      <c r="V7" s="93" t="s">
        <v>196</v>
      </c>
      <c r="W7" s="94" t="s">
        <v>197</v>
      </c>
      <c r="X7" s="95" t="s">
        <v>148</v>
      </c>
      <c r="Y7" s="271" t="s">
        <v>257</v>
      </c>
      <c r="Z7" s="97" t="s">
        <v>198</v>
      </c>
      <c r="AA7" s="98" t="s">
        <v>199</v>
      </c>
      <c r="AB7" s="93" t="s">
        <v>196</v>
      </c>
      <c r="AC7" s="94" t="s">
        <v>197</v>
      </c>
      <c r="AD7" s="95" t="s">
        <v>148</v>
      </c>
      <c r="AE7" s="271" t="s">
        <v>257</v>
      </c>
      <c r="AF7" s="97" t="s">
        <v>198</v>
      </c>
      <c r="AG7" s="98" t="s">
        <v>199</v>
      </c>
      <c r="AH7" s="271" t="s">
        <v>200</v>
      </c>
      <c r="AI7" s="99" t="s">
        <v>201</v>
      </c>
      <c r="AJ7" s="93" t="s">
        <v>196</v>
      </c>
      <c r="AK7" s="94" t="s">
        <v>197</v>
      </c>
      <c r="AL7" s="95" t="s">
        <v>148</v>
      </c>
      <c r="AM7" s="271" t="s">
        <v>257</v>
      </c>
      <c r="AN7" s="97" t="s">
        <v>198</v>
      </c>
      <c r="AO7" s="98" t="s">
        <v>199</v>
      </c>
      <c r="AP7" s="93" t="s">
        <v>196</v>
      </c>
      <c r="AQ7" s="94" t="s">
        <v>197</v>
      </c>
      <c r="AR7" s="95" t="s">
        <v>148</v>
      </c>
      <c r="AS7" s="271" t="s">
        <v>257</v>
      </c>
      <c r="AT7" s="97" t="s">
        <v>198</v>
      </c>
      <c r="AU7" s="98" t="s">
        <v>199</v>
      </c>
      <c r="AV7" s="96" t="s">
        <v>200</v>
      </c>
      <c r="AW7" s="93" t="s">
        <v>196</v>
      </c>
      <c r="AX7" s="94" t="s">
        <v>197</v>
      </c>
      <c r="AY7" s="95" t="s">
        <v>148</v>
      </c>
      <c r="AZ7" s="271" t="s">
        <v>257</v>
      </c>
      <c r="BA7" s="97" t="s">
        <v>198</v>
      </c>
      <c r="BB7" s="98" t="s">
        <v>199</v>
      </c>
      <c r="BC7" s="93" t="s">
        <v>196</v>
      </c>
      <c r="BD7" s="94" t="s">
        <v>197</v>
      </c>
      <c r="BE7" s="95" t="s">
        <v>148</v>
      </c>
      <c r="BF7" s="271" t="s">
        <v>257</v>
      </c>
      <c r="BG7" s="97" t="s">
        <v>198</v>
      </c>
      <c r="BH7" s="98" t="s">
        <v>199</v>
      </c>
      <c r="BI7" s="96" t="s">
        <v>200</v>
      </c>
      <c r="BJ7" s="100" t="s">
        <v>202</v>
      </c>
      <c r="BK7" s="93" t="s">
        <v>196</v>
      </c>
      <c r="BL7" s="94" t="s">
        <v>197</v>
      </c>
      <c r="BM7" s="95" t="s">
        <v>148</v>
      </c>
      <c r="BN7" s="271" t="s">
        <v>257</v>
      </c>
      <c r="BO7" s="97" t="s">
        <v>198</v>
      </c>
      <c r="BP7" s="98" t="s">
        <v>199</v>
      </c>
      <c r="BQ7" s="93" t="s">
        <v>196</v>
      </c>
      <c r="BR7" s="94" t="s">
        <v>197</v>
      </c>
      <c r="BS7" s="95" t="s">
        <v>148</v>
      </c>
      <c r="BT7" s="271" t="s">
        <v>257</v>
      </c>
      <c r="BU7" s="97" t="s">
        <v>198</v>
      </c>
      <c r="BV7" s="98" t="s">
        <v>199</v>
      </c>
      <c r="BW7" s="96" t="s">
        <v>200</v>
      </c>
      <c r="BX7" s="93" t="s">
        <v>196</v>
      </c>
      <c r="BY7" s="94" t="s">
        <v>197</v>
      </c>
      <c r="BZ7" s="95" t="s">
        <v>148</v>
      </c>
      <c r="CA7" s="271" t="s">
        <v>257</v>
      </c>
      <c r="CB7" s="97" t="s">
        <v>198</v>
      </c>
      <c r="CC7" s="98" t="s">
        <v>199</v>
      </c>
      <c r="CD7" s="93" t="s">
        <v>203</v>
      </c>
      <c r="CE7" s="93" t="s">
        <v>196</v>
      </c>
      <c r="CF7" s="271" t="s">
        <v>257</v>
      </c>
      <c r="CG7" s="97" t="s">
        <v>198</v>
      </c>
      <c r="CH7" s="93" t="s">
        <v>196</v>
      </c>
      <c r="CI7" s="271" t="s">
        <v>257</v>
      </c>
      <c r="CJ7" s="97" t="s">
        <v>198</v>
      </c>
      <c r="CK7" s="96" t="s">
        <v>200</v>
      </c>
      <c r="CL7" s="93" t="s">
        <v>196</v>
      </c>
      <c r="CM7" s="94" t="s">
        <v>197</v>
      </c>
      <c r="CN7" s="95" t="s">
        <v>148</v>
      </c>
      <c r="CO7" s="271" t="s">
        <v>257</v>
      </c>
      <c r="CP7" s="97" t="s">
        <v>198</v>
      </c>
      <c r="CQ7" s="98" t="s">
        <v>199</v>
      </c>
      <c r="CR7" s="93" t="s">
        <v>196</v>
      </c>
      <c r="CS7" s="94" t="s">
        <v>197</v>
      </c>
      <c r="CT7" s="95" t="s">
        <v>148</v>
      </c>
      <c r="CU7" s="271" t="s">
        <v>257</v>
      </c>
      <c r="CV7" s="97" t="s">
        <v>198</v>
      </c>
      <c r="CW7" s="98" t="s">
        <v>199</v>
      </c>
      <c r="CX7" s="96" t="s">
        <v>200</v>
      </c>
      <c r="CY7" s="96" t="s">
        <v>202</v>
      </c>
      <c r="CZ7" s="93" t="s">
        <v>196</v>
      </c>
      <c r="DA7" s="271" t="s">
        <v>257</v>
      </c>
      <c r="DB7" s="97" t="s">
        <v>198</v>
      </c>
      <c r="DC7" s="93" t="s">
        <v>196</v>
      </c>
      <c r="DD7" s="271" t="s">
        <v>257</v>
      </c>
      <c r="DE7" s="97" t="s">
        <v>198</v>
      </c>
      <c r="DF7" s="93" t="s">
        <v>196</v>
      </c>
      <c r="DG7" s="271" t="s">
        <v>257</v>
      </c>
      <c r="DH7" s="97" t="s">
        <v>198</v>
      </c>
      <c r="DI7" s="96" t="s">
        <v>200</v>
      </c>
      <c r="DJ7" s="93" t="s">
        <v>196</v>
      </c>
      <c r="DK7" s="271" t="s">
        <v>257</v>
      </c>
      <c r="DL7" s="97" t="s">
        <v>198</v>
      </c>
      <c r="DM7" s="93" t="s">
        <v>196</v>
      </c>
      <c r="DN7" s="271" t="s">
        <v>257</v>
      </c>
      <c r="DO7" s="97" t="s">
        <v>198</v>
      </c>
      <c r="DP7" s="96" t="s">
        <v>200</v>
      </c>
      <c r="DQ7" s="93" t="s">
        <v>196</v>
      </c>
      <c r="DR7" s="271" t="s">
        <v>257</v>
      </c>
      <c r="DS7" s="97" t="s">
        <v>198</v>
      </c>
      <c r="DT7" s="93" t="s">
        <v>196</v>
      </c>
      <c r="DU7" s="271" t="s">
        <v>257</v>
      </c>
      <c r="DV7" s="97" t="s">
        <v>198</v>
      </c>
      <c r="DW7" s="93" t="s">
        <v>196</v>
      </c>
      <c r="DX7" s="271" t="s">
        <v>257</v>
      </c>
      <c r="DY7" s="97" t="s">
        <v>198</v>
      </c>
      <c r="DZ7" s="96" t="s">
        <v>200</v>
      </c>
      <c r="EA7" s="96" t="s">
        <v>203</v>
      </c>
      <c r="EB7" s="93" t="s">
        <v>196</v>
      </c>
      <c r="EC7" s="94" t="s">
        <v>197</v>
      </c>
      <c r="ED7" s="95" t="s">
        <v>148</v>
      </c>
      <c r="EE7" s="271" t="s">
        <v>257</v>
      </c>
      <c r="EF7" s="97" t="s">
        <v>198</v>
      </c>
      <c r="EG7" s="98" t="s">
        <v>199</v>
      </c>
      <c r="EH7" s="93" t="s">
        <v>196</v>
      </c>
      <c r="EI7" s="94" t="s">
        <v>197</v>
      </c>
      <c r="EJ7" s="95" t="s">
        <v>148</v>
      </c>
      <c r="EK7" s="271" t="s">
        <v>257</v>
      </c>
      <c r="EL7" s="97" t="s">
        <v>198</v>
      </c>
      <c r="EM7" s="98" t="s">
        <v>199</v>
      </c>
      <c r="EN7" s="93" t="s">
        <v>196</v>
      </c>
      <c r="EO7" s="94" t="s">
        <v>197</v>
      </c>
      <c r="EP7" s="95" t="s">
        <v>148</v>
      </c>
      <c r="EQ7" s="271" t="s">
        <v>257</v>
      </c>
      <c r="ER7" s="97" t="s">
        <v>198</v>
      </c>
      <c r="ES7" s="98" t="s">
        <v>199</v>
      </c>
      <c r="ET7" s="96" t="s">
        <v>200</v>
      </c>
      <c r="EU7" s="93" t="s">
        <v>196</v>
      </c>
      <c r="EV7" s="94" t="s">
        <v>197</v>
      </c>
      <c r="EW7" s="95" t="s">
        <v>148</v>
      </c>
      <c r="EX7" s="271" t="s">
        <v>257</v>
      </c>
      <c r="EY7" s="97" t="s">
        <v>198</v>
      </c>
      <c r="EZ7" s="98" t="s">
        <v>199</v>
      </c>
      <c r="FA7" s="93" t="s">
        <v>196</v>
      </c>
      <c r="FB7" s="94" t="s">
        <v>197</v>
      </c>
      <c r="FC7" s="95" t="s">
        <v>148</v>
      </c>
      <c r="FD7" s="271" t="s">
        <v>257</v>
      </c>
      <c r="FE7" s="97" t="s">
        <v>198</v>
      </c>
      <c r="FF7" s="98" t="s">
        <v>199</v>
      </c>
      <c r="FG7" s="96" t="s">
        <v>200</v>
      </c>
      <c r="FH7" s="93" t="s">
        <v>196</v>
      </c>
      <c r="FI7" s="94" t="s">
        <v>197</v>
      </c>
      <c r="FJ7" s="95" t="s">
        <v>148</v>
      </c>
      <c r="FK7" s="271" t="s">
        <v>257</v>
      </c>
      <c r="FL7" s="97" t="s">
        <v>198</v>
      </c>
      <c r="FM7" s="98" t="s">
        <v>199</v>
      </c>
      <c r="FN7" s="93" t="s">
        <v>196</v>
      </c>
      <c r="FO7" s="94" t="s">
        <v>197</v>
      </c>
      <c r="FP7" s="95" t="s">
        <v>148</v>
      </c>
      <c r="FQ7" s="271" t="s">
        <v>257</v>
      </c>
      <c r="FR7" s="97" t="s">
        <v>198</v>
      </c>
      <c r="FS7" s="272" t="s">
        <v>199</v>
      </c>
      <c r="FT7" s="273" t="s">
        <v>200</v>
      </c>
    </row>
    <row r="8" spans="1:176" s="294" customFormat="1" ht="14" x14ac:dyDescent="0.15">
      <c r="A8" s="185" t="s">
        <v>13</v>
      </c>
      <c r="B8" s="205">
        <f t="shared" ref="B8:B36" si="0">GEOMEAN(AH8,O8)</f>
        <v>72.242558434692199</v>
      </c>
      <c r="C8" s="206">
        <f>Work!D8</f>
        <v>0.16076845298281095</v>
      </c>
      <c r="D8" s="206">
        <f t="shared" ref="D8:D36" si="1">1-C8</f>
        <v>0.83923154701718905</v>
      </c>
      <c r="E8" s="207">
        <f>'Correction coefficients'!C11</f>
        <v>0.89732230513893818</v>
      </c>
      <c r="F8" s="208">
        <f t="shared" ref="F8:F36" si="2">1+99*E8*D8</f>
        <v>75.553057445163347</v>
      </c>
      <c r="G8" s="208">
        <f t="shared" ref="G8:G36" si="3">99*LN(D8)/LN(F8/100)</f>
        <v>61.895919745804505</v>
      </c>
      <c r="H8" s="208">
        <f t="shared" ref="H8:H36" si="4">99*LN(E8)/LN(F8/100)</f>
        <v>38.260208032739847</v>
      </c>
      <c r="I8" s="206">
        <f>Work!G8</f>
        <v>6.7773167358229691E-2</v>
      </c>
      <c r="J8" s="206">
        <f t="shared" ref="J8:J36" si="5">1-I8</f>
        <v>0.93222683264177031</v>
      </c>
      <c r="K8" s="207">
        <f>'Correction coefficients'!E11</f>
        <v>0.93735840354638589</v>
      </c>
      <c r="L8" s="208">
        <f t="shared" ref="L8:L36" si="6">1+99*K8*J8</f>
        <v>87.509234903231174</v>
      </c>
      <c r="M8" s="208">
        <f t="shared" ref="M8:M36" si="7">100*LN(J8)/LN(L8/100)</f>
        <v>52.597834570939277</v>
      </c>
      <c r="N8" s="208">
        <f t="shared" ref="N8:N36" si="8">100*LN(K8)/LN(L8/100)</f>
        <v>48.48353271749906</v>
      </c>
      <c r="O8" s="205">
        <f>AVERAGE(F8,L8)</f>
        <v>81.531146174197261</v>
      </c>
      <c r="P8" s="206">
        <f>Work!J8</f>
        <v>0.57216494845360844</v>
      </c>
      <c r="Q8" s="206">
        <f t="shared" ref="Q8:Q36" si="9">1-P8</f>
        <v>0.42783505154639156</v>
      </c>
      <c r="R8" s="207">
        <f>'Correction coefficients'!G11</f>
        <v>0.8177617599453284</v>
      </c>
      <c r="S8" s="208">
        <f t="shared" ref="S8:S36" si="10">1+99*Q8*R8</f>
        <v>35.636847327168866</v>
      </c>
      <c r="T8" s="208">
        <f t="shared" ref="T8:T36" si="11">100*LN(Q8)/LN(S8/100)</f>
        <v>82.285883106711367</v>
      </c>
      <c r="U8" s="208">
        <f t="shared" ref="U8:U36" si="12">100*LN(R8)/LN(S8/100)</f>
        <v>19.498562964904885</v>
      </c>
      <c r="V8" s="206">
        <f>Work!M8</f>
        <v>8.9820359281437168E-2</v>
      </c>
      <c r="W8" s="206">
        <f t="shared" ref="W8:W36" si="13">1-V8</f>
        <v>0.91017964071856283</v>
      </c>
      <c r="X8" s="207">
        <f>'Correction coefficients'!I11</f>
        <v>0.69124563819194662</v>
      </c>
      <c r="Y8" s="208">
        <f t="shared" ref="Y8:Y36" si="14">1+99*X8*W8</f>
        <v>63.286612955164145</v>
      </c>
      <c r="Z8" s="208">
        <f t="shared" ref="Z8:Z36" si="15">100*LN(W8)/LN(Y8/100)</f>
        <v>20.571374723403327</v>
      </c>
      <c r="AA8" s="208">
        <f t="shared" ref="AA8:AA36" si="16">100*LN(X8)/LN(Y8/100)</f>
        <v>80.713217529546014</v>
      </c>
      <c r="AB8" s="206">
        <f>Work!P8</f>
        <v>8.7094220110848219E-3</v>
      </c>
      <c r="AC8" s="206">
        <f t="shared" ref="AC8:AC36" si="17">1-AB8</f>
        <v>0.99129057798891518</v>
      </c>
      <c r="AD8" s="209">
        <f>'Correction coefficients'!K11</f>
        <v>0.93861021507648357</v>
      </c>
      <c r="AE8" s="208">
        <f t="shared" ref="AE8:AE36" si="18">1+99*AD8*AC8</f>
        <v>93.113110798337274</v>
      </c>
      <c r="AF8" s="208">
        <f t="shared" ref="AF8:AF36" si="19">100*LN(AC8)/LN(AE8/100)</f>
        <v>12.259193890096963</v>
      </c>
      <c r="AG8" s="208">
        <f t="shared" ref="AG8:AG36" si="20">100*LN(AD8)/LN(AE8/100)</f>
        <v>88.78820907477224</v>
      </c>
      <c r="AH8" s="205">
        <f>AVERAGE(S8,Y8,AE8)</f>
        <v>64.012190360223428</v>
      </c>
      <c r="AI8" s="205">
        <f t="shared" ref="AI8:AI36" si="21">GEOMEAN(AV8,BI8)</f>
        <v>80.591709988096625</v>
      </c>
      <c r="AJ8" s="210">
        <f>Money!D7</f>
        <v>0.11071569790431002</v>
      </c>
      <c r="AK8" s="210">
        <f t="shared" ref="AK8:AK36" si="22">1-AJ8</f>
        <v>0.88928430209568998</v>
      </c>
      <c r="AL8" s="207">
        <f>'Correction coefficients'!M11</f>
        <v>0.85303178735645591</v>
      </c>
      <c r="AM8" s="208">
        <f t="shared" ref="AM8:AM36" si="23">1+99*AL8*AK8</f>
        <v>76.100189990787769</v>
      </c>
      <c r="AN8" s="208">
        <f t="shared" ref="AN8:AN36" si="24">100*LN(AK8)/LN(AM8/100)</f>
        <v>42.962266383165385</v>
      </c>
      <c r="AO8" s="208">
        <f t="shared" ref="AO8:AO36" si="25">100*LN(AL8)/LN(AM8/100)</f>
        <v>58.201084413289728</v>
      </c>
      <c r="AP8" s="210">
        <f>Money!G7</f>
        <v>2.2120017520805946E-2</v>
      </c>
      <c r="AQ8" s="210">
        <f t="shared" ref="AQ8:AQ36" si="26">1-AP8</f>
        <v>0.97787998247919405</v>
      </c>
      <c r="AR8" s="207">
        <f>'Correction coefficients'!O11</f>
        <v>0.73856293944513796</v>
      </c>
      <c r="AS8" s="208">
        <f t="shared" ref="AS8:AS36" si="27">1+((AR8*(1-AP8)*99))</f>
        <v>72.500365514154964</v>
      </c>
      <c r="AT8" s="208">
        <f t="shared" ref="AT8:AT36" si="28">100*LN(AQ8)/LN(AS8/100)</f>
        <v>6.9557908989716468</v>
      </c>
      <c r="AU8" s="208">
        <f t="shared" ref="AU8:AU36" si="29">100*LN(AR8)/LN(AS8/100)</f>
        <v>94.237916021857927</v>
      </c>
      <c r="AV8" s="205">
        <f>AVERAGE(AM8,AS8)</f>
        <v>74.300277752471374</v>
      </c>
      <c r="AW8" s="210">
        <f>Money!J7</f>
        <v>1.0778443113772518E-2</v>
      </c>
      <c r="AX8" s="210">
        <f t="shared" ref="AX8:AX36" si="30">1-AW8</f>
        <v>0.98922155688622748</v>
      </c>
      <c r="AY8" s="207">
        <f>'Correction coefficients'!Q11</f>
        <v>0.95372221146667246</v>
      </c>
      <c r="AZ8" s="208">
        <f t="shared" ref="AZ8:AZ36" si="31">1+((AY8*(1-AW8)*99))</f>
        <v>94.400814515539722</v>
      </c>
      <c r="BA8" s="208">
        <f t="shared" ref="BA8:BA36" si="32">100*LN(AX8)/LN(AZ8/100)</f>
        <v>18.807463036855907</v>
      </c>
      <c r="BB8" s="208">
        <f t="shared" ref="BB8:BB36" si="33">100*LN(AY8)/LN(AZ8/100)</f>
        <v>82.23261791402723</v>
      </c>
      <c r="BC8" s="210">
        <f>Money!M7</f>
        <v>5.1546391752577136E-3</v>
      </c>
      <c r="BD8" s="210">
        <f t="shared" ref="BD8:BD36" si="34">1-BC8</f>
        <v>0.99484536082474229</v>
      </c>
      <c r="BE8" s="208">
        <f>'Correction coefficients'!S11</f>
        <v>0.80648982568050698</v>
      </c>
      <c r="BF8" s="208">
        <f t="shared" ref="BF8:BF36" si="35">1+((BE8*(1-BC8)*99))</f>
        <v>80.430933501430133</v>
      </c>
      <c r="BG8" s="208">
        <f t="shared" ref="BG8:BG36" si="36">100*LN(BD8)/LN(BF8/100)</f>
        <v>2.3731176875554261</v>
      </c>
      <c r="BH8" s="208">
        <f t="shared" ref="BH8:BH36" si="37">100*LN(BE8)/LN(BF8/100)</f>
        <v>98.756796061560166</v>
      </c>
      <c r="BI8" s="205">
        <f t="shared" ref="BI8:BI36" si="38">AVERAGE(AZ8,BF8)</f>
        <v>87.415874008484934</v>
      </c>
      <c r="BJ8" s="205">
        <f t="shared" ref="BJ8:BJ36" si="39">GEOMEAN(BW8,CA8)</f>
        <v>63.674707443783689</v>
      </c>
      <c r="BK8" s="208">
        <f>Knowledge!D7</f>
        <v>1.9379844961240345E-2</v>
      </c>
      <c r="BL8" s="208">
        <f t="shared" ref="BL8:BL36" si="40">1-BK8</f>
        <v>0.98062015503875966</v>
      </c>
      <c r="BM8" s="207">
        <f>'Correction coefficients'!U11</f>
        <v>0.83721744615477078</v>
      </c>
      <c r="BN8" s="208">
        <f t="shared" ref="BN8:BN36" si="41">1+((BM8*(1-BK8)*99))</f>
        <v>82.27823788309513</v>
      </c>
      <c r="BO8" s="208">
        <f t="shared" ref="BO8:BO36" si="42">100*LN(BL8)/LN(BN8/100)</f>
        <v>10.032677783555629</v>
      </c>
      <c r="BP8" s="208">
        <f t="shared" ref="BP8:BP36" si="43">100*LN(BM8)/LN(BN8/100)</f>
        <v>91.083885885798111</v>
      </c>
      <c r="BQ8" s="208">
        <f>Knowledge!G7</f>
        <v>2.9940119760478945E-2</v>
      </c>
      <c r="BR8" s="208">
        <f t="shared" ref="BR8:BR36" si="44">1-BQ8</f>
        <v>0.97005988023952106</v>
      </c>
      <c r="BS8" s="207">
        <f>'Correction coefficients'!W11</f>
        <v>0.65476118475804224</v>
      </c>
      <c r="BT8" s="208">
        <f t="shared" ref="BT8:BT36" si="45">1+((BS8*(1-BQ8)*99))</f>
        <v>63.880598090715459</v>
      </c>
      <c r="BU8" s="208">
        <f t="shared" ref="BU8:BU36" si="46">100*LN(BR8)/LN(BT8/100)</f>
        <v>6.7828119960659405</v>
      </c>
      <c r="BV8" s="208">
        <f t="shared" ref="BV8:BV36" si="47">100*LN(BS8)/LN(BT8/100)</f>
        <v>94.495249582247652</v>
      </c>
      <c r="BW8" s="205">
        <f t="shared" ref="BW8:BW36" si="48">AVERAGE(BN8,BT8)</f>
        <v>73.079417986905298</v>
      </c>
      <c r="BX8" s="208">
        <f>Knowledge!J7</f>
        <v>0.33643410852713185</v>
      </c>
      <c r="BY8" s="208">
        <f t="shared" ref="BY8:BY36" si="49">1-BX8</f>
        <v>0.66356589147286815</v>
      </c>
      <c r="BZ8" s="207">
        <f>'Correction coefficients'!Y11</f>
        <v>0.82931644601735388</v>
      </c>
      <c r="CA8" s="208">
        <f t="shared" ref="CA8:CA36" si="50">1+((BZ8*(1-BX8)*99))</f>
        <v>55.480304574646993</v>
      </c>
      <c r="CB8" s="208">
        <f t="shared" ref="CB8:CB36" si="51">100*LN(BY8)/LN(CA8/100)</f>
        <v>69.614295208937946</v>
      </c>
      <c r="CC8" s="208">
        <f t="shared" ref="CC8:CC36" si="52">100*LN(BZ8)/LN(CA8/100)</f>
        <v>31.767119728932105</v>
      </c>
      <c r="CD8" s="205">
        <f t="shared" ref="CD8:CD36" si="53">GEOMEAN(CK8,CX8)</f>
        <v>65.689067947478904</v>
      </c>
      <c r="CE8" s="208">
        <f>Time!D7</f>
        <v>0.20578778135048226</v>
      </c>
      <c r="CF8" s="208">
        <f t="shared" ref="CF8:CF36" si="54">1+((1-CE8)*99)</f>
        <v>79.627009646302255</v>
      </c>
      <c r="CG8" s="208">
        <v>100</v>
      </c>
      <c r="CH8" s="208">
        <f>Time!G7</f>
        <v>0.40035587188612087</v>
      </c>
      <c r="CI8" s="208">
        <f t="shared" ref="CI8:CI36" si="55">1+((1-CH8)*99)</f>
        <v>60.364768683274036</v>
      </c>
      <c r="CJ8" s="208">
        <v>100</v>
      </c>
      <c r="CK8" s="208">
        <f t="shared" ref="CK8:CK36" si="56">AVERAGE(CF8,CI8)</f>
        <v>69.995889164788139</v>
      </c>
      <c r="CL8" s="208">
        <f>Time!J7</f>
        <v>7.407407407407407E-2</v>
      </c>
      <c r="CM8" s="208">
        <f t="shared" ref="CM8:CM36" si="57">1-CL8</f>
        <v>0.92592592592592593</v>
      </c>
      <c r="CN8" s="208">
        <f>'Correction coefficients'!AC11</f>
        <v>0.72168496991706554</v>
      </c>
      <c r="CO8" s="208">
        <f t="shared" ref="CO8:CO36" si="58">1+((CN8*(1-CL8)*99))</f>
        <v>67.154455575731006</v>
      </c>
      <c r="CP8" s="208">
        <f t="shared" ref="CP8:CP36" si="59">100*LN(CM8)/LN(CO8/100)</f>
        <v>19.328450561035041</v>
      </c>
      <c r="CQ8" s="208">
        <f t="shared" ref="CQ8:CQ36" si="60">100*LN(CN8)/LN(CO8/100)</f>
        <v>81.915398160262583</v>
      </c>
      <c r="CR8" s="208">
        <f>Time!M7</f>
        <v>3.3898305084745672E-2</v>
      </c>
      <c r="CS8" s="208">
        <f t="shared" ref="CS8:CS36" si="61">1-CR8</f>
        <v>0.96610169491525433</v>
      </c>
      <c r="CT8" s="207">
        <f>'Correction coefficients'!AE11</f>
        <v>0.57651282921850155</v>
      </c>
      <c r="CU8" s="208">
        <f t="shared" ref="CU8:CU36" si="62">1+((CT8*(1-CR8)*99))</f>
        <v>56.140032123389908</v>
      </c>
      <c r="CV8" s="208">
        <f t="shared" ref="CV8:CV36" si="63">100*LN(CS8)/LN(CU8/100)</f>
        <v>5.9734832980869976</v>
      </c>
      <c r="CW8" s="208">
        <f t="shared" ref="CW8:CW36" si="64">100*LN(CT8)/LN(CU8/100)</f>
        <v>95.39885869523242</v>
      </c>
      <c r="CX8" s="208">
        <f t="shared" ref="CX8:CX36" si="65">AVERAGE(CO8,CU8)</f>
        <v>61.647243849560454</v>
      </c>
      <c r="CY8" s="205">
        <f t="shared" ref="CY8:CY36" si="66">GEOMEAN(DI8,DP8,DZ8)</f>
        <v>53.542822962266882</v>
      </c>
      <c r="CZ8" s="211">
        <f>Power!F7</f>
        <v>0.43732825251545027</v>
      </c>
      <c r="DA8" s="208">
        <f t="shared" ref="DA8:DA36" si="67">1+((1-CZ8)*99)</f>
        <v>56.704503000970426</v>
      </c>
      <c r="DB8" s="208">
        <v>100</v>
      </c>
      <c r="DC8" s="211">
        <f>Power!K7</f>
        <v>0.42176543382684328</v>
      </c>
      <c r="DD8" s="208">
        <f t="shared" ref="DD8:DD36" si="68">1+((1-DC8)*99)</f>
        <v>58.245222051142512</v>
      </c>
      <c r="DE8" s="208">
        <v>100</v>
      </c>
      <c r="DF8" s="211">
        <f>Power!P7</f>
        <v>0.44704670919430101</v>
      </c>
      <c r="DG8" s="208">
        <f t="shared" ref="DG8:DG36" si="69">1+((1-DF8)*99)</f>
        <v>55.742375789764203</v>
      </c>
      <c r="DH8" s="208">
        <v>100</v>
      </c>
      <c r="DI8" s="286">
        <f t="shared" ref="DI8:DI36" si="70">AVERAGE(DA8,DD8,DG8)</f>
        <v>56.897366947292376</v>
      </c>
      <c r="DJ8" s="287">
        <f>Power!U7</f>
        <v>0.49360658961698967</v>
      </c>
      <c r="DK8" s="285">
        <f t="shared" ref="DK8:DK36" si="71">1+((1-DJ8)*99)</f>
        <v>51.132947627918021</v>
      </c>
      <c r="DL8" s="285">
        <v>100</v>
      </c>
      <c r="DM8" s="287">
        <f>Power!Z7</f>
        <v>0.58051251927291159</v>
      </c>
      <c r="DN8" s="285">
        <f t="shared" ref="DN8:DN36" si="72">1+((1-DM8)*99)</f>
        <v>42.529260591981753</v>
      </c>
      <c r="DO8" s="285">
        <v>100</v>
      </c>
      <c r="DP8" s="286">
        <f t="shared" ref="DP8:DP36" si="73">AVERAGE(DK8,DN8)</f>
        <v>46.831104109949891</v>
      </c>
      <c r="DQ8" s="287">
        <f>Power!AE7</f>
        <v>0.27899492207718479</v>
      </c>
      <c r="DR8" s="285">
        <f t="shared" ref="DR8:DR36" si="74">1+((1-DQ8)*99)</f>
        <v>72.379502714358708</v>
      </c>
      <c r="DS8" s="285">
        <v>100</v>
      </c>
      <c r="DT8" s="287">
        <f>Power!AJ7</f>
        <v>0.29667113091910879</v>
      </c>
      <c r="DU8" s="285">
        <f t="shared" ref="DU8:DU36" si="75">1+((1-DT8)*99)</f>
        <v>70.629558039008231</v>
      </c>
      <c r="DV8" s="285">
        <v>100</v>
      </c>
      <c r="DW8" s="286">
        <f>Power!AO7</f>
        <v>0.7089623925765941</v>
      </c>
      <c r="DX8" s="285">
        <f t="shared" ref="DX8:DX36" si="76">1+((1-DW8)*99)</f>
        <v>29.812723134917185</v>
      </c>
      <c r="DY8" s="285">
        <v>100</v>
      </c>
      <c r="DZ8" s="286">
        <f t="shared" ref="DZ8:DZ36" si="77">AVERAGE(DR8,DU8,DX8)</f>
        <v>57.607261296094713</v>
      </c>
      <c r="EA8" s="286">
        <f t="shared" ref="EA8:EA36" si="78">GEOMEAN(ET8,FG8,FT8)</f>
        <v>88.011090030653307</v>
      </c>
      <c r="EB8" s="285">
        <f>Health!D7</f>
        <v>3.3935018050541443E-2</v>
      </c>
      <c r="EC8" s="285">
        <f t="shared" ref="EC8:EC36" si="79">1-EB8</f>
        <v>0.96606498194945856</v>
      </c>
      <c r="ED8" s="285">
        <f>'Correction coefficients'!AO11</f>
        <v>0.91353219034795496</v>
      </c>
      <c r="EE8" s="285">
        <f t="shared" ref="EE8:EE36" si="80">1+((ED8*(1-EB8)*99))</f>
        <v>88.370614438895899</v>
      </c>
      <c r="EF8" s="285">
        <f t="shared" ref="EF8:EF36" si="81">100*LN(EC8)/LN(EE8/100)</f>
        <v>27.925249502003489</v>
      </c>
      <c r="EG8" s="285">
        <f t="shared" ref="EG8:EG36" si="82">100*LN(ED8)/LN(EE8/100)</f>
        <v>73.150661190513787</v>
      </c>
      <c r="EH8" s="285">
        <f>Health!G7</f>
        <v>3.2736256948733944E-2</v>
      </c>
      <c r="EI8" s="285">
        <f t="shared" ref="EI8:EI36" si="83">1-EH8</f>
        <v>0.96726374305126606</v>
      </c>
      <c r="EJ8" s="288">
        <f>'Correction coefficients'!AQ11</f>
        <v>0.98787833990721319</v>
      </c>
      <c r="EK8" s="285">
        <f t="shared" ref="EK8:EK36" si="84">1+((EJ8*(1-EH8)*99))</f>
        <v>95.598351173054269</v>
      </c>
      <c r="EL8" s="285">
        <f t="shared" ref="EL8:EL36" si="85">100*LN(EI8)/LN(EK8/100)</f>
        <v>73.940604491728124</v>
      </c>
      <c r="EM8" s="285">
        <f t="shared" ref="EM8:EM36" si="86">100*LN(EJ8)/LN(EK8/100)</f>
        <v>27.092816507372646</v>
      </c>
      <c r="EN8" s="285">
        <f>Health!J7</f>
        <v>3.1446540880504248E-3</v>
      </c>
      <c r="EO8" s="285">
        <f t="shared" ref="EO8:EO36" si="87">1-EN8</f>
        <v>0.99685534591194958</v>
      </c>
      <c r="EP8" s="285">
        <f>'Correction coefficients'!AS11</f>
        <v>0.92769739828650521</v>
      </c>
      <c r="EQ8" s="285">
        <f t="shared" ref="EQ8:EQ36" si="88">1+((EP8*(1-EN8)*99))</f>
        <v>92.553230976180473</v>
      </c>
      <c r="ER8" s="285">
        <f t="shared" ref="ER8:ER36" si="89">100*LN(EO8)/LN(EQ8/100)</f>
        <v>4.0699858604833139</v>
      </c>
      <c r="ES8" s="289">
        <f t="shared" ref="ES8:ES36" si="90">100*LN(EP8)/LN(EQ8/100)</f>
        <v>96.980654101329307</v>
      </c>
      <c r="ET8" s="286">
        <f t="shared" ref="ET8:ET36" si="91">AVERAGE(EE8,EK8,EQ8)</f>
        <v>92.17406552937689</v>
      </c>
      <c r="EU8" s="285">
        <f>Health!M7</f>
        <v>0.1621187800963082</v>
      </c>
      <c r="EV8" s="285">
        <f t="shared" ref="EV8:EV36" si="92">1-EU8</f>
        <v>0.8378812199036918</v>
      </c>
      <c r="EW8" s="285">
        <f>'Correction coefficients'!AU11</f>
        <v>0.91912151564895306</v>
      </c>
      <c r="EX8" s="285">
        <f t="shared" ref="EX8:EX36" si="93">1+((EW8*(1-EU8)*99))</f>
        <v>77.241351020395811</v>
      </c>
      <c r="EY8" s="290">
        <f t="shared" ref="EY8:EY36" si="94">100*LN(EV8)/LN(EX8/100)</f>
        <v>68.495273030836159</v>
      </c>
      <c r="EZ8" s="285">
        <f t="shared" ref="EZ8:EZ36" si="95">100*LN(EW8)/LN(EX8/100)</f>
        <v>32.658958658169389</v>
      </c>
      <c r="FA8" s="285">
        <f>Health!P7</f>
        <v>5.2493438320209918E-2</v>
      </c>
      <c r="FB8" s="285">
        <f t="shared" ref="FB8:FB36" si="96">1-FA8</f>
        <v>0.94750656167979008</v>
      </c>
      <c r="FC8" s="285">
        <f>'Correction coefficients'!AW11</f>
        <v>0.77268840525036564</v>
      </c>
      <c r="FD8" s="285">
        <f t="shared" ref="FD8:FD36" si="97">1+((FC8*(1-FA8)*99))</f>
        <v>73.480606076752807</v>
      </c>
      <c r="FE8" s="285">
        <f t="shared" ref="FE8:FE36" si="98">100*LN(FB8)/LN(FD8/100)</f>
        <v>17.498506640782612</v>
      </c>
      <c r="FF8" s="289">
        <f t="shared" ref="FF8:FF36" si="99">100*LN(FC8)/LN(FD8/100)</f>
        <v>83.686683894489448</v>
      </c>
      <c r="FG8" s="285">
        <f t="shared" ref="FG8:FG36" si="100">AVERAGE(EX8,FD8)</f>
        <v>75.360978548574309</v>
      </c>
      <c r="FH8" s="285">
        <f>Health!S7</f>
        <v>3.6288232244685581E-3</v>
      </c>
      <c r="FI8" s="291">
        <f t="shared" ref="FI8:FI36" si="101">1-FH8</f>
        <v>0.99637117677553144</v>
      </c>
      <c r="FJ8" s="291">
        <f>'Correction coefficients'!AY11</f>
        <v>0.98331109121494142</v>
      </c>
      <c r="FK8" s="285">
        <f t="shared" ref="FK8:FK36" si="102">1+((FJ8*(1-FH8)*99))</f>
        <v>97.994540079936044</v>
      </c>
      <c r="FL8" s="285">
        <f t="shared" ref="FL8:FL36" si="103">100*LN(FI8)/LN(FK8/100)</f>
        <v>17.945244276907868</v>
      </c>
      <c r="FM8" s="289">
        <f t="shared" ref="FM8:FM36" si="104">100*LN(FJ8)/LN(FK8/100)</f>
        <v>83.075263184428422</v>
      </c>
      <c r="FN8" s="285">
        <f>Health!V7</f>
        <v>0</v>
      </c>
      <c r="FO8" s="292">
        <f t="shared" ref="FO8:FO36" si="105">1-FN8</f>
        <v>1</v>
      </c>
      <c r="FP8" s="293">
        <f>'Correction coefficients'!BA11</f>
        <v>0.98273105286023743</v>
      </c>
      <c r="FQ8" s="285">
        <f t="shared" ref="FQ8:FQ36" si="106">1+((FP8*(1-FN8)*99))</f>
        <v>98.290374233163504</v>
      </c>
      <c r="FR8" s="285">
        <f t="shared" ref="FR8:FR36" si="107">100*LN(FO8)/LN(FQ8/100)</f>
        <v>0</v>
      </c>
      <c r="FS8" s="289">
        <f t="shared" ref="FS8:FS36" si="108">100*LN(FP8)/LN(FQ8/100)</f>
        <v>101.01894993523646</v>
      </c>
      <c r="FT8" s="295">
        <f t="shared" ref="FT8:FT36" si="109">AVERAGE(FK8,FQ8)</f>
        <v>98.142457156549767</v>
      </c>
    </row>
    <row r="9" spans="1:176" s="294" customFormat="1" ht="14" x14ac:dyDescent="0.15">
      <c r="A9" s="185" t="s">
        <v>14</v>
      </c>
      <c r="B9" s="205">
        <f t="shared" si="0"/>
        <v>74.653666549868689</v>
      </c>
      <c r="C9" s="206">
        <f>Work!D9</f>
        <v>0.14718614718614731</v>
      </c>
      <c r="D9" s="206">
        <f t="shared" si="1"/>
        <v>0.85281385281385269</v>
      </c>
      <c r="E9" s="207">
        <f>'Correction coefficients'!C12</f>
        <v>0.86776717049149632</v>
      </c>
      <c r="F9" s="208">
        <f t="shared" si="2"/>
        <v>74.264342537210609</v>
      </c>
      <c r="G9" s="208">
        <f t="shared" si="3"/>
        <v>52.975140552737891</v>
      </c>
      <c r="H9" s="208">
        <f t="shared" si="4"/>
        <v>47.191593471705595</v>
      </c>
      <c r="I9" s="206">
        <f>Work!G9</f>
        <v>5.8823529411764719E-2</v>
      </c>
      <c r="J9" s="206">
        <f t="shared" si="5"/>
        <v>0.94117647058823528</v>
      </c>
      <c r="K9" s="207">
        <f>'Correction coefficients'!E12</f>
        <v>0.89767769423019894</v>
      </c>
      <c r="L9" s="208">
        <f t="shared" si="6"/>
        <v>84.642439274154995</v>
      </c>
      <c r="M9" s="208">
        <f t="shared" si="7"/>
        <v>36.35999662901083</v>
      </c>
      <c r="N9" s="208">
        <f t="shared" si="8"/>
        <v>64.740204141445673</v>
      </c>
      <c r="O9" s="205">
        <f t="shared" ref="O9:O36" si="110">AVERAGE(F9,L9)</f>
        <v>79.453390905682795</v>
      </c>
      <c r="P9" s="206">
        <f>Work!J9</f>
        <v>0.56607495069033531</v>
      </c>
      <c r="Q9" s="206">
        <f t="shared" si="9"/>
        <v>0.43392504930966469</v>
      </c>
      <c r="R9" s="207">
        <f>'Correction coefficients'!G12</f>
        <v>0.93835519357761288</v>
      </c>
      <c r="S9" s="208">
        <f t="shared" si="10"/>
        <v>41.310406540671416</v>
      </c>
      <c r="T9" s="208">
        <f t="shared" si="11"/>
        <v>94.437874926034539</v>
      </c>
      <c r="U9" s="208">
        <f t="shared" si="12"/>
        <v>7.1971401053038404</v>
      </c>
      <c r="V9" s="206">
        <f>Work!M9</f>
        <v>5.9011164274322181E-2</v>
      </c>
      <c r="W9" s="206">
        <f t="shared" si="13"/>
        <v>0.94098883572567782</v>
      </c>
      <c r="X9" s="207">
        <f>'Correction coefficients'!I12</f>
        <v>0.77378409462527531</v>
      </c>
      <c r="Y9" s="208">
        <f t="shared" si="14"/>
        <v>73.084097236144075</v>
      </c>
      <c r="Z9" s="208">
        <f t="shared" si="15"/>
        <v>19.397921250350553</v>
      </c>
      <c r="AA9" s="208">
        <f t="shared" si="16"/>
        <v>81.790690760654712</v>
      </c>
      <c r="AB9" s="206">
        <f>Work!P9</f>
        <v>2.2607385079124187E-3</v>
      </c>
      <c r="AC9" s="206">
        <f t="shared" si="17"/>
        <v>0.99773926149208758</v>
      </c>
      <c r="AD9" s="209">
        <f>'Correction coefficients'!K12</f>
        <v>0.96214654441844139</v>
      </c>
      <c r="AE9" s="208">
        <f t="shared" si="18"/>
        <v>96.037166884846755</v>
      </c>
      <c r="AF9" s="208">
        <f t="shared" si="19"/>
        <v>5.5973850053128107</v>
      </c>
      <c r="AG9" s="208">
        <f t="shared" si="20"/>
        <v>95.433630613682851</v>
      </c>
      <c r="AH9" s="205">
        <f t="shared" ref="AH9:AH36" si="111">AVERAGE(S9,Y9,AE9)</f>
        <v>70.143890220554084</v>
      </c>
      <c r="AI9" s="205">
        <f t="shared" si="21"/>
        <v>88.642533572896653</v>
      </c>
      <c r="AJ9" s="210">
        <f>Money!D8</f>
        <v>5.7322673924136813E-2</v>
      </c>
      <c r="AK9" s="210">
        <f t="shared" si="22"/>
        <v>0.94267732607586319</v>
      </c>
      <c r="AL9" s="207">
        <f>'Correction coefficients'!M12</f>
        <v>0.92052452799681395</v>
      </c>
      <c r="AM9" s="208">
        <f t="shared" si="23"/>
        <v>86.90800246328898</v>
      </c>
      <c r="AN9" s="208">
        <f t="shared" si="24"/>
        <v>42.068987761676972</v>
      </c>
      <c r="AO9" s="208">
        <f t="shared" si="25"/>
        <v>59.016242234285166</v>
      </c>
      <c r="AP9" s="210">
        <f>Money!G8</f>
        <v>2.8191072826938113E-2</v>
      </c>
      <c r="AQ9" s="210">
        <f t="shared" si="26"/>
        <v>0.97180892717306189</v>
      </c>
      <c r="AR9" s="207">
        <f>'Correction coefficients'!O12</f>
        <v>0.82858487120066127</v>
      </c>
      <c r="AS9" s="208">
        <f t="shared" si="27"/>
        <v>80.717391300581085</v>
      </c>
      <c r="AT9" s="208">
        <f t="shared" si="28"/>
        <v>13.349167986847783</v>
      </c>
      <c r="AU9" s="208">
        <f t="shared" si="29"/>
        <v>87.778641703058994</v>
      </c>
      <c r="AV9" s="205">
        <f t="shared" ref="AV9:AV36" si="112">AVERAGE(AM9,AS9)</f>
        <v>83.81269688193504</v>
      </c>
      <c r="AW9" s="210">
        <f>Money!J8</f>
        <v>1.1834319526627168E-2</v>
      </c>
      <c r="AX9" s="210">
        <f t="shared" si="30"/>
        <v>0.98816568047337283</v>
      </c>
      <c r="AY9" s="207">
        <f>'Correction coefficients'!Q12</f>
        <v>0.95884825609348001</v>
      </c>
      <c r="AZ9" s="208">
        <f t="shared" si="31"/>
        <v>94.802593005878734</v>
      </c>
      <c r="BA9" s="208">
        <f t="shared" si="32"/>
        <v>22.304925286520717</v>
      </c>
      <c r="BB9" s="208">
        <f t="shared" si="33"/>
        <v>78.732905437305988</v>
      </c>
      <c r="BC9" s="210">
        <f>Money!M8</f>
        <v>1.6949152542372836E-2</v>
      </c>
      <c r="BD9" s="210">
        <f t="shared" si="34"/>
        <v>0.98305084745762716</v>
      </c>
      <c r="BE9" s="208">
        <f>'Correction coefficients'!S12</f>
        <v>0.94222035354309375</v>
      </c>
      <c r="BF9" s="208">
        <f t="shared" si="35"/>
        <v>92.698801187193979</v>
      </c>
      <c r="BG9" s="208">
        <f t="shared" si="36"/>
        <v>22.547666360079589</v>
      </c>
      <c r="BH9" s="208">
        <f t="shared" si="37"/>
        <v>78.502128804995124</v>
      </c>
      <c r="BI9" s="205">
        <f t="shared" si="38"/>
        <v>93.750697096536356</v>
      </c>
      <c r="BJ9" s="205">
        <f t="shared" si="39"/>
        <v>71.426841579575267</v>
      </c>
      <c r="BK9" s="208">
        <f>Knowledge!D8</f>
        <v>6.2200956937799035E-2</v>
      </c>
      <c r="BL9" s="208">
        <f t="shared" si="40"/>
        <v>0.93779904306220097</v>
      </c>
      <c r="BM9" s="207">
        <f>'Correction coefficients'!U12</f>
        <v>0.92324417078536725</v>
      </c>
      <c r="BN9" s="208">
        <f t="shared" si="41"/>
        <v>86.715932487651997</v>
      </c>
      <c r="BO9" s="208">
        <f t="shared" si="42"/>
        <v>45.056088042340036</v>
      </c>
      <c r="BP9" s="208">
        <f t="shared" si="43"/>
        <v>56.030385467184921</v>
      </c>
      <c r="BQ9" s="208">
        <f>Knowledge!G8</f>
        <v>1.0309278350515427E-2</v>
      </c>
      <c r="BR9" s="208">
        <f t="shared" si="44"/>
        <v>0.98969072164948457</v>
      </c>
      <c r="BS9" s="207">
        <f>'Correction coefficients'!W12</f>
        <v>0.61136166416583648</v>
      </c>
      <c r="BT9" s="208">
        <f t="shared" si="45"/>
        <v>60.900837693114539</v>
      </c>
      <c r="BU9" s="208">
        <f t="shared" si="46"/>
        <v>2.0895948933986745</v>
      </c>
      <c r="BV9" s="208">
        <f t="shared" si="47"/>
        <v>99.222322631557674</v>
      </c>
      <c r="BW9" s="205">
        <f t="shared" si="48"/>
        <v>73.808385090383268</v>
      </c>
      <c r="BX9" s="208">
        <f>Knowledge!J8</f>
        <v>0.27764705882352936</v>
      </c>
      <c r="BY9" s="208">
        <f t="shared" si="49"/>
        <v>0.72235294117647064</v>
      </c>
      <c r="BZ9" s="207">
        <f>'Correction coefficients'!Y12</f>
        <v>0.95258482158999958</v>
      </c>
      <c r="CA9" s="208">
        <f t="shared" si="50"/>
        <v>69.122142311964382</v>
      </c>
      <c r="CB9" s="208">
        <f t="shared" si="51"/>
        <v>88.07088142496481</v>
      </c>
      <c r="CC9" s="208">
        <f t="shared" si="52"/>
        <v>13.153743072572389</v>
      </c>
      <c r="CD9" s="205">
        <f t="shared" si="53"/>
        <v>65.311125634317833</v>
      </c>
      <c r="CE9" s="208">
        <f>Time!D8</f>
        <v>0.20055710306406693</v>
      </c>
      <c r="CF9" s="208">
        <f t="shared" si="54"/>
        <v>80.144846796657376</v>
      </c>
      <c r="CG9" s="208">
        <v>100</v>
      </c>
      <c r="CH9" s="208">
        <f>Time!G8</f>
        <v>0.42832014072119606</v>
      </c>
      <c r="CI9" s="208">
        <f t="shared" si="55"/>
        <v>57.596306068601592</v>
      </c>
      <c r="CJ9" s="208">
        <v>100</v>
      </c>
      <c r="CK9" s="208">
        <f t="shared" si="56"/>
        <v>68.870576432629491</v>
      </c>
      <c r="CL9" s="208">
        <f>Time!J8</f>
        <v>9.0140845070422637E-2</v>
      </c>
      <c r="CM9" s="208">
        <f t="shared" si="57"/>
        <v>0.90985915492957736</v>
      </c>
      <c r="CN9" s="208">
        <f>'Correction coefficients'!AC12</f>
        <v>0.79026916278591419</v>
      </c>
      <c r="CO9" s="208">
        <f t="shared" si="58"/>
        <v>72.184329629310355</v>
      </c>
      <c r="CP9" s="208">
        <f t="shared" si="59"/>
        <v>28.981830451101853</v>
      </c>
      <c r="CQ9" s="208">
        <f t="shared" si="60"/>
        <v>72.214664124435828</v>
      </c>
      <c r="CR9" s="208">
        <f>Time!M8</f>
        <v>2.0618556701030855E-2</v>
      </c>
      <c r="CS9" s="208">
        <f t="shared" si="61"/>
        <v>0.97938144329896915</v>
      </c>
      <c r="CT9" s="207">
        <f>'Correction coefficients'!AE12</f>
        <v>0.52276809282246695</v>
      </c>
      <c r="CU9" s="208">
        <f t="shared" si="62"/>
        <v>51.686947556652605</v>
      </c>
      <c r="CV9" s="208">
        <f t="shared" si="63"/>
        <v>3.1568477139522311</v>
      </c>
      <c r="CW9" s="208">
        <f t="shared" si="64"/>
        <v>98.280579625039564</v>
      </c>
      <c r="CX9" s="208">
        <f t="shared" si="65"/>
        <v>61.935638592981476</v>
      </c>
      <c r="CY9" s="205">
        <f t="shared" si="66"/>
        <v>55.697362440473647</v>
      </c>
      <c r="CZ9" s="211">
        <f>Power!F8</f>
        <v>0.55726505238643909</v>
      </c>
      <c r="DA9" s="208">
        <f t="shared" si="67"/>
        <v>44.830759813742532</v>
      </c>
      <c r="DB9" s="208">
        <v>100</v>
      </c>
      <c r="DC9" s="211">
        <f>Power!K8</f>
        <v>0.20775285194786219</v>
      </c>
      <c r="DD9" s="208">
        <f t="shared" si="68"/>
        <v>79.432467657161638</v>
      </c>
      <c r="DE9" s="208">
        <v>100</v>
      </c>
      <c r="DF9" s="211">
        <f>Power!P8</f>
        <v>0.20180976322932342</v>
      </c>
      <c r="DG9" s="208">
        <f t="shared" si="69"/>
        <v>80.020833440296983</v>
      </c>
      <c r="DH9" s="208">
        <v>100</v>
      </c>
      <c r="DI9" s="286">
        <f t="shared" si="70"/>
        <v>68.094686970400389</v>
      </c>
      <c r="DJ9" s="287">
        <f>Power!U8</f>
        <v>0.3793429685657691</v>
      </c>
      <c r="DK9" s="285">
        <f t="shared" si="71"/>
        <v>62.445046111988859</v>
      </c>
      <c r="DL9" s="285">
        <v>100</v>
      </c>
      <c r="DM9" s="287">
        <f>Power!Z8</f>
        <v>0.79718281105637523</v>
      </c>
      <c r="DN9" s="285">
        <f t="shared" si="72"/>
        <v>21.078901705418851</v>
      </c>
      <c r="DO9" s="285">
        <v>100</v>
      </c>
      <c r="DP9" s="286">
        <f t="shared" si="73"/>
        <v>41.761973908703851</v>
      </c>
      <c r="DQ9" s="287">
        <f>Power!AE8</f>
        <v>0.12041144561496098</v>
      </c>
      <c r="DR9" s="285">
        <f t="shared" si="74"/>
        <v>88.079266884118866</v>
      </c>
      <c r="DS9" s="285">
        <v>100</v>
      </c>
      <c r="DT9" s="287">
        <f>Power!AJ8</f>
        <v>0.29077237220494867</v>
      </c>
      <c r="DU9" s="285">
        <f t="shared" si="75"/>
        <v>71.213535151710076</v>
      </c>
      <c r="DV9" s="285">
        <v>100</v>
      </c>
      <c r="DW9" s="286">
        <f>Power!AO8</f>
        <v>0.77794152455228582</v>
      </c>
      <c r="DX9" s="285">
        <f t="shared" si="76"/>
        <v>22.983789069323702</v>
      </c>
      <c r="DY9" s="285">
        <v>100</v>
      </c>
      <c r="DZ9" s="286">
        <f t="shared" si="77"/>
        <v>60.758863701717551</v>
      </c>
      <c r="EA9" s="286">
        <f t="shared" si="78"/>
        <v>86.537717763652992</v>
      </c>
      <c r="EB9" s="285">
        <f>Health!D8</f>
        <v>3.3422459893048151E-2</v>
      </c>
      <c r="EC9" s="285">
        <f t="shared" si="79"/>
        <v>0.96657754010695185</v>
      </c>
      <c r="ED9" s="285">
        <f>'Correction coefficients'!AO12</f>
        <v>0.95046390910548373</v>
      </c>
      <c r="EE9" s="285">
        <f t="shared" si="80"/>
        <v>91.951009655137966</v>
      </c>
      <c r="EF9" s="285">
        <f t="shared" si="81"/>
        <v>40.510108814004475</v>
      </c>
      <c r="EG9" s="285">
        <f t="shared" si="82"/>
        <v>60.544049991504366</v>
      </c>
      <c r="EH9" s="285">
        <f>Health!G8</f>
        <v>2.7556644213104775E-2</v>
      </c>
      <c r="EI9" s="285">
        <f t="shared" si="83"/>
        <v>0.97244335578689522</v>
      </c>
      <c r="EJ9" s="288">
        <f>'Correction coefficients'!AQ12</f>
        <v>0.99213776734765546</v>
      </c>
      <c r="EK9" s="285">
        <f t="shared" si="84"/>
        <v>96.514980208364719</v>
      </c>
      <c r="EL9" s="285">
        <f t="shared" si="85"/>
        <v>78.776181518146316</v>
      </c>
      <c r="EM9" s="285">
        <f t="shared" si="86"/>
        <v>22.252235900931872</v>
      </c>
      <c r="EN9" s="285">
        <f>Health!J8</f>
        <v>4.7244094488188004E-3</v>
      </c>
      <c r="EO9" s="285">
        <f t="shared" si="87"/>
        <v>0.9952755905511812</v>
      </c>
      <c r="EP9" s="285">
        <f>'Correction coefficients'!AS12</f>
        <v>0.92696778952378611</v>
      </c>
      <c r="EQ9" s="285">
        <f t="shared" si="88"/>
        <v>92.336252999880728</v>
      </c>
      <c r="ER9" s="285">
        <f t="shared" si="89"/>
        <v>5.9393025161388877</v>
      </c>
      <c r="ES9" s="289">
        <f t="shared" si="90"/>
        <v>95.112600812692762</v>
      </c>
      <c r="ET9" s="286">
        <f t="shared" si="91"/>
        <v>93.600747621127809</v>
      </c>
      <c r="EU9" s="285">
        <f>Health!M8</f>
        <v>0.15371621621621601</v>
      </c>
      <c r="EV9" s="285">
        <f t="shared" si="92"/>
        <v>0.84628378378378399</v>
      </c>
      <c r="EW9" s="285">
        <f>'Correction coefficients'!AU12</f>
        <v>0.89465287598378429</v>
      </c>
      <c r="EX9" s="285">
        <f t="shared" si="93"/>
        <v>75.955891884999545</v>
      </c>
      <c r="EY9" s="290">
        <f t="shared" si="94"/>
        <v>60.687266856144063</v>
      </c>
      <c r="EZ9" s="285">
        <f t="shared" si="95"/>
        <v>40.477253596352313</v>
      </c>
      <c r="FA9" s="285">
        <f>Health!P8</f>
        <v>0.10470409711684381</v>
      </c>
      <c r="FB9" s="285">
        <f t="shared" si="96"/>
        <v>0.89529590288315619</v>
      </c>
      <c r="FC9" s="285">
        <f>'Correction coefficients'!AW12</f>
        <v>0.71875919777258623</v>
      </c>
      <c r="FD9" s="285">
        <f t="shared" si="97"/>
        <v>64.706714327612673</v>
      </c>
      <c r="FE9" s="285">
        <f t="shared" si="98"/>
        <v>25.407689630164672</v>
      </c>
      <c r="FF9" s="289">
        <f t="shared" si="99"/>
        <v>75.861459907242462</v>
      </c>
      <c r="FG9" s="285">
        <f t="shared" si="100"/>
        <v>70.331303106306109</v>
      </c>
      <c r="FH9" s="285">
        <f>Health!S8</f>
        <v>1.5329586101174852E-3</v>
      </c>
      <c r="FI9" s="291">
        <f t="shared" si="101"/>
        <v>0.99846704138988251</v>
      </c>
      <c r="FJ9" s="291">
        <f>'Correction coefficients'!AY12</f>
        <v>0.99042557947856757</v>
      </c>
      <c r="FK9" s="285">
        <f t="shared" si="102"/>
        <v>98.901822507823695</v>
      </c>
      <c r="FL9" s="285">
        <f t="shared" si="103"/>
        <v>13.892977587778072</v>
      </c>
      <c r="FM9" s="289">
        <f t="shared" si="104"/>
        <v>87.122778001437055</v>
      </c>
      <c r="FN9" s="285">
        <f>Health!V8</f>
        <v>2.089864158829724E-3</v>
      </c>
      <c r="FO9" s="292">
        <f t="shared" si="105"/>
        <v>0.99791013584117028</v>
      </c>
      <c r="FP9" s="293">
        <f>'Correction coefficients'!BA12</f>
        <v>0.98170577240075085</v>
      </c>
      <c r="FQ9" s="285">
        <f t="shared" si="106"/>
        <v>97.985759928556931</v>
      </c>
      <c r="FR9" s="285">
        <f t="shared" si="107"/>
        <v>10.281346716881606</v>
      </c>
      <c r="FS9" s="289">
        <f t="shared" si="108"/>
        <v>90.739207091540138</v>
      </c>
      <c r="FT9" s="285">
        <f t="shared" si="109"/>
        <v>98.443791218190313</v>
      </c>
    </row>
    <row r="10" spans="1:176" s="294" customFormat="1" ht="14" x14ac:dyDescent="0.15">
      <c r="A10" s="185" t="s">
        <v>15</v>
      </c>
      <c r="B10" s="205">
        <f t="shared" si="0"/>
        <v>68.954228336739106</v>
      </c>
      <c r="C10" s="206">
        <f>Work!D10</f>
        <v>0.10474308300395252</v>
      </c>
      <c r="D10" s="206">
        <f t="shared" si="1"/>
        <v>0.89525691699604748</v>
      </c>
      <c r="E10" s="207">
        <f>'Correction coefficients'!C13</f>
        <v>0.90884288890130338</v>
      </c>
      <c r="F10" s="208">
        <f t="shared" si="2"/>
        <v>81.551140392404648</v>
      </c>
      <c r="G10" s="208">
        <f t="shared" si="3"/>
        <v>53.710977027947536</v>
      </c>
      <c r="H10" s="208">
        <f t="shared" si="4"/>
        <v>46.399562491948735</v>
      </c>
      <c r="I10" s="206">
        <f>Work!G10</f>
        <v>4.8484848484848575E-2</v>
      </c>
      <c r="J10" s="206">
        <f t="shared" si="5"/>
        <v>0.95151515151515142</v>
      </c>
      <c r="K10" s="207">
        <f>'Correction coefficients'!E13</f>
        <v>0.89632475044061299</v>
      </c>
      <c r="L10" s="208">
        <f t="shared" si="6"/>
        <v>85.43379149150573</v>
      </c>
      <c r="M10" s="208">
        <f t="shared" si="7"/>
        <v>31.569681046238966</v>
      </c>
      <c r="N10" s="208">
        <f t="shared" si="8"/>
        <v>69.525214242398633</v>
      </c>
      <c r="O10" s="205">
        <f t="shared" si="110"/>
        <v>83.492465941955189</v>
      </c>
      <c r="P10" s="206">
        <f>Work!J10</f>
        <v>0.64347826086956506</v>
      </c>
      <c r="Q10" s="206">
        <f t="shared" si="9"/>
        <v>0.35652173913043494</v>
      </c>
      <c r="R10" s="207">
        <f>'Correction coefficients'!G13</f>
        <v>0.62962541153035223</v>
      </c>
      <c r="S10" s="208">
        <f t="shared" si="10"/>
        <v>23.223039525232185</v>
      </c>
      <c r="T10" s="208">
        <f t="shared" si="11"/>
        <v>70.639875183723674</v>
      </c>
      <c r="U10" s="208">
        <f t="shared" si="12"/>
        <v>31.686452000687808</v>
      </c>
      <c r="V10" s="206">
        <f>Work!M10</f>
        <v>0.21317829457364346</v>
      </c>
      <c r="W10" s="206">
        <f t="shared" si="13"/>
        <v>0.78682170542635654</v>
      </c>
      <c r="X10" s="207">
        <f>'Correction coefficients'!I13</f>
        <v>0.70043183312276081</v>
      </c>
      <c r="Y10" s="208">
        <f t="shared" si="14"/>
        <v>55.560381977783422</v>
      </c>
      <c r="Z10" s="208">
        <f t="shared" si="15"/>
        <v>40.79525102862106</v>
      </c>
      <c r="AA10" s="208">
        <f t="shared" si="16"/>
        <v>60.585052756560728</v>
      </c>
      <c r="AB10" s="206">
        <f>Work!P10</f>
        <v>2.5801407349491878E-2</v>
      </c>
      <c r="AC10" s="206">
        <f t="shared" si="17"/>
        <v>0.97419859265050812</v>
      </c>
      <c r="AD10" s="209">
        <f>'Correction coefficients'!K13</f>
        <v>0.94414845020623117</v>
      </c>
      <c r="AE10" s="208">
        <f t="shared" si="18"/>
        <v>92.059021052962805</v>
      </c>
      <c r="AF10" s="208">
        <f t="shared" si="19"/>
        <v>31.592957835802871</v>
      </c>
      <c r="AG10" s="208">
        <f t="shared" si="20"/>
        <v>69.460566992512753</v>
      </c>
      <c r="AH10" s="205">
        <f t="shared" si="111"/>
        <v>56.9474808519928</v>
      </c>
      <c r="AI10" s="205">
        <f t="shared" si="21"/>
        <v>62.216750104196706</v>
      </c>
      <c r="AJ10" s="210">
        <f>Money!D9</f>
        <v>7.7777777777777724E-2</v>
      </c>
      <c r="AK10" s="210">
        <f t="shared" si="22"/>
        <v>0.92222222222222228</v>
      </c>
      <c r="AL10" s="207">
        <f>'Correction coefficients'!M13</f>
        <v>0.50767308256680954</v>
      </c>
      <c r="AM10" s="208">
        <f t="shared" si="23"/>
        <v>47.350552438349716</v>
      </c>
      <c r="AN10" s="208">
        <f t="shared" si="24"/>
        <v>10.830652963313991</v>
      </c>
      <c r="AO10" s="208">
        <f t="shared" si="25"/>
        <v>90.680190463970661</v>
      </c>
      <c r="AP10" s="210">
        <f>Money!G9</f>
        <v>3.3950290851401332E-2</v>
      </c>
      <c r="AQ10" s="210">
        <f t="shared" si="26"/>
        <v>0.96604970914859867</v>
      </c>
      <c r="AR10" s="207">
        <f>'Correction coefficients'!O13</f>
        <v>0.53123722554788366</v>
      </c>
      <c r="AS10" s="208">
        <f t="shared" si="27"/>
        <v>51.806955155714711</v>
      </c>
      <c r="AT10" s="208">
        <f t="shared" si="28"/>
        <v>5.2520655634490314</v>
      </c>
      <c r="AU10" s="208">
        <f t="shared" si="29"/>
        <v>96.183481721583803</v>
      </c>
      <c r="AV10" s="205">
        <f t="shared" si="112"/>
        <v>49.578753797032213</v>
      </c>
      <c r="AW10" s="210">
        <f>Money!J9</f>
        <v>1.8987341772151889E-2</v>
      </c>
      <c r="AX10" s="210">
        <f t="shared" si="30"/>
        <v>0.98101265822784811</v>
      </c>
      <c r="AY10" s="207">
        <f>'Correction coefficients'!Q13</f>
        <v>0.92707989093875109</v>
      </c>
      <c r="AZ10" s="208">
        <f t="shared" si="31"/>
        <v>91.03823371174137</v>
      </c>
      <c r="BA10" s="208">
        <f t="shared" si="32"/>
        <v>20.417286320868584</v>
      </c>
      <c r="BB10" s="208">
        <f t="shared" si="33"/>
        <v>80.642280646669633</v>
      </c>
      <c r="BC10" s="210">
        <f>Money!M9</f>
        <v>4.3795620437956373E-2</v>
      </c>
      <c r="BD10" s="210">
        <f t="shared" si="34"/>
        <v>0.95620437956204363</v>
      </c>
      <c r="BE10" s="208">
        <f>'Correction coefficients'!S13</f>
        <v>0.67728113183789795</v>
      </c>
      <c r="BF10" s="208">
        <f t="shared" si="35"/>
        <v>65.114299261355455</v>
      </c>
      <c r="BG10" s="208">
        <f t="shared" si="36"/>
        <v>10.438435331242584</v>
      </c>
      <c r="BH10" s="208">
        <f t="shared" si="37"/>
        <v>90.826388566569136</v>
      </c>
      <c r="BI10" s="205">
        <f t="shared" si="38"/>
        <v>78.076266486548406</v>
      </c>
      <c r="BJ10" s="205">
        <f t="shared" si="39"/>
        <v>54.966906234903846</v>
      </c>
      <c r="BK10" s="208">
        <f>Knowledge!D9</f>
        <v>0.15948275862068972</v>
      </c>
      <c r="BL10" s="208">
        <f t="shared" si="40"/>
        <v>0.84051724137931028</v>
      </c>
      <c r="BM10" s="207">
        <f>'Correction coefficients'!U13</f>
        <v>0.79686532823655964</v>
      </c>
      <c r="BN10" s="208">
        <f t="shared" si="41"/>
        <v>67.308125696580959</v>
      </c>
      <c r="BO10" s="208">
        <f t="shared" si="42"/>
        <v>43.885462174484871</v>
      </c>
      <c r="BP10" s="208">
        <f t="shared" si="43"/>
        <v>57.356850702035928</v>
      </c>
      <c r="BQ10" s="208">
        <f>Knowledge!G9</f>
        <v>2.2222222222222143E-2</v>
      </c>
      <c r="BR10" s="208">
        <f t="shared" si="44"/>
        <v>0.97777777777777786</v>
      </c>
      <c r="BS10" s="207">
        <f>'Correction coefficients'!W13</f>
        <v>0.47970742764360375</v>
      </c>
      <c r="BT10" s="208">
        <f t="shared" si="45"/>
        <v>47.435678995900844</v>
      </c>
      <c r="BU10" s="208">
        <f t="shared" si="46"/>
        <v>3.0132731129804582</v>
      </c>
      <c r="BV10" s="208">
        <f t="shared" si="47"/>
        <v>98.496017733767829</v>
      </c>
      <c r="BW10" s="205">
        <f t="shared" si="48"/>
        <v>57.371902346240901</v>
      </c>
      <c r="BX10" s="208">
        <f>Knowledge!J9</f>
        <v>0.29885057471264354</v>
      </c>
      <c r="BY10" s="208">
        <f t="shared" si="49"/>
        <v>0.70114942528735646</v>
      </c>
      <c r="BZ10" s="207">
        <f>'Correction coefficients'!Y13</f>
        <v>0.74427176248433291</v>
      </c>
      <c r="CA10" s="208">
        <f t="shared" si="50"/>
        <v>52.662726133826297</v>
      </c>
      <c r="CB10" s="208">
        <f t="shared" si="51"/>
        <v>55.364906691141634</v>
      </c>
      <c r="CC10" s="208">
        <f t="shared" si="52"/>
        <v>46.057448716288867</v>
      </c>
      <c r="CD10" s="205">
        <f t="shared" si="53"/>
        <v>42.661315759169767</v>
      </c>
      <c r="CE10" s="208">
        <f>Time!D9</f>
        <v>0.19751166407465015</v>
      </c>
      <c r="CF10" s="208">
        <f t="shared" si="54"/>
        <v>80.446345256609632</v>
      </c>
      <c r="CG10" s="208">
        <v>100</v>
      </c>
      <c r="CH10" s="208">
        <f>Time!G9</f>
        <v>0.69732246798603037</v>
      </c>
      <c r="CI10" s="208">
        <f t="shared" si="55"/>
        <v>30.965075669382994</v>
      </c>
      <c r="CJ10" s="208">
        <v>100</v>
      </c>
      <c r="CK10" s="208">
        <f t="shared" si="56"/>
        <v>55.705710462996315</v>
      </c>
      <c r="CL10" s="208">
        <f>Time!J9</f>
        <v>0.25</v>
      </c>
      <c r="CM10" s="208">
        <f t="shared" si="57"/>
        <v>0.75</v>
      </c>
      <c r="CN10" s="208">
        <f>'Correction coefficients'!AC13</f>
        <v>0.52206940968751325</v>
      </c>
      <c r="CO10" s="208">
        <f t="shared" si="58"/>
        <v>39.763653669297859</v>
      </c>
      <c r="CP10" s="208">
        <f t="shared" si="59"/>
        <v>31.194621099379848</v>
      </c>
      <c r="CQ10" s="208">
        <f t="shared" si="60"/>
        <v>70.477424604168007</v>
      </c>
      <c r="CR10" s="208">
        <f>Time!M9</f>
        <v>9.4339622641509413E-2</v>
      </c>
      <c r="CS10" s="208">
        <f t="shared" si="61"/>
        <v>0.90566037735849059</v>
      </c>
      <c r="CT10" s="207">
        <f>'Correction coefficients'!AE13</f>
        <v>0.27413782901266043</v>
      </c>
      <c r="CU10" s="208">
        <f t="shared" si="62"/>
        <v>25.5793011975125</v>
      </c>
      <c r="CV10" s="208">
        <f t="shared" si="63"/>
        <v>7.2679968217838278</v>
      </c>
      <c r="CW10" s="208">
        <f t="shared" si="64"/>
        <v>94.919824682412013</v>
      </c>
      <c r="CX10" s="208">
        <f t="shared" si="65"/>
        <v>32.67147743340518</v>
      </c>
      <c r="CY10" s="205">
        <f t="shared" si="66"/>
        <v>61.499462575462978</v>
      </c>
      <c r="CZ10" s="211">
        <f>Power!F9</f>
        <v>0.28790537212197331</v>
      </c>
      <c r="DA10" s="208">
        <f t="shared" si="67"/>
        <v>71.497368159924648</v>
      </c>
      <c r="DB10" s="208">
        <v>100</v>
      </c>
      <c r="DC10" s="211">
        <f>Power!K9</f>
        <v>0.51659053026774915</v>
      </c>
      <c r="DD10" s="208">
        <f t="shared" si="68"/>
        <v>48.857537503492836</v>
      </c>
      <c r="DE10" s="208">
        <v>100</v>
      </c>
      <c r="DF10" s="211">
        <f>Power!P9</f>
        <v>0.5146706844613933</v>
      </c>
      <c r="DG10" s="208">
        <f t="shared" si="69"/>
        <v>49.047602238322064</v>
      </c>
      <c r="DH10" s="208">
        <v>100</v>
      </c>
      <c r="DI10" s="286">
        <f t="shared" si="70"/>
        <v>56.467502633913178</v>
      </c>
      <c r="DJ10" s="287">
        <f>Power!U9</f>
        <v>0.70514481539499974</v>
      </c>
      <c r="DK10" s="285">
        <f t="shared" si="71"/>
        <v>30.190663275895027</v>
      </c>
      <c r="DL10" s="285">
        <v>100</v>
      </c>
      <c r="DM10" s="287">
        <f>Power!Z9</f>
        <v>0.10174485806574562</v>
      </c>
      <c r="DN10" s="285">
        <f t="shared" si="72"/>
        <v>89.927259051491177</v>
      </c>
      <c r="DO10" s="285">
        <v>100</v>
      </c>
      <c r="DP10" s="286">
        <f t="shared" si="73"/>
        <v>60.058961163693098</v>
      </c>
      <c r="DQ10" s="287">
        <f>Power!AE9</f>
        <v>0.23889372938813647</v>
      </c>
      <c r="DR10" s="285">
        <f t="shared" si="74"/>
        <v>76.349520790574488</v>
      </c>
      <c r="DS10" s="285">
        <v>100</v>
      </c>
      <c r="DT10" s="287">
        <f>Power!AJ9</f>
        <v>0.10655800717894881</v>
      </c>
      <c r="DU10" s="285">
        <f t="shared" si="75"/>
        <v>89.45075728928407</v>
      </c>
      <c r="DV10" s="285">
        <v>100</v>
      </c>
      <c r="DW10" s="286">
        <f>Power!AO9</f>
        <v>0.60647765542837828</v>
      </c>
      <c r="DX10" s="285">
        <f t="shared" si="76"/>
        <v>39.958712112590547</v>
      </c>
      <c r="DY10" s="285">
        <v>100</v>
      </c>
      <c r="DZ10" s="286">
        <f t="shared" si="77"/>
        <v>68.586330064149706</v>
      </c>
      <c r="EA10" s="286">
        <f t="shared" si="78"/>
        <v>77.134526335425917</v>
      </c>
      <c r="EB10" s="285">
        <f>Health!D9</f>
        <v>5.4216867469879637E-2</v>
      </c>
      <c r="EC10" s="285">
        <f t="shared" si="79"/>
        <v>0.94578313253012036</v>
      </c>
      <c r="ED10" s="285">
        <f>'Correction coefficients'!AO13</f>
        <v>0.89483218408881526</v>
      </c>
      <c r="EE10" s="285">
        <f t="shared" si="80"/>
        <v>84.785401429472614</v>
      </c>
      <c r="EF10" s="285">
        <f t="shared" si="81"/>
        <v>33.773438385425983</v>
      </c>
      <c r="EG10" s="285">
        <f t="shared" si="82"/>
        <v>67.32579772385948</v>
      </c>
      <c r="EH10" s="285">
        <f>Health!G9</f>
        <v>4.7301798800799322E-2</v>
      </c>
      <c r="EI10" s="285">
        <f t="shared" si="83"/>
        <v>0.95269820119920068</v>
      </c>
      <c r="EJ10" s="288">
        <f>'Correction coefficients'!AQ13</f>
        <v>0.9505863757867169</v>
      </c>
      <c r="EK10" s="285">
        <f t="shared" si="84"/>
        <v>90.656571099350785</v>
      </c>
      <c r="EL10" s="285">
        <f t="shared" si="85"/>
        <v>49.399773264838494</v>
      </c>
      <c r="EM10" s="285">
        <f t="shared" si="86"/>
        <v>51.662082238498527</v>
      </c>
      <c r="EN10" s="285">
        <f>Health!J9</f>
        <v>2.7355623100303816E-2</v>
      </c>
      <c r="EO10" s="285">
        <f t="shared" si="87"/>
        <v>0.97264437689969618</v>
      </c>
      <c r="EP10" s="285">
        <f>'Correction coefficients'!AS13</f>
        <v>0.94360607363038496</v>
      </c>
      <c r="EQ10" s="285">
        <f t="shared" si="88"/>
        <v>91.861521010974457</v>
      </c>
      <c r="ER10" s="285">
        <f t="shared" si="89"/>
        <v>32.674549449526459</v>
      </c>
      <c r="ES10" s="289">
        <f t="shared" si="90"/>
        <v>68.380135564891503</v>
      </c>
      <c r="ET10" s="286">
        <f t="shared" si="91"/>
        <v>89.101164513265942</v>
      </c>
      <c r="EU10" s="285">
        <f>Health!M9</f>
        <v>0.18213660245183894</v>
      </c>
      <c r="EV10" s="285">
        <f t="shared" si="92"/>
        <v>0.81786339754816106</v>
      </c>
      <c r="EW10" s="285">
        <f>'Correction coefficients'!AU13</f>
        <v>0.8826120538974418</v>
      </c>
      <c r="EX10" s="285">
        <f t="shared" si="93"/>
        <v>72.463753218634722</v>
      </c>
      <c r="EY10" s="290">
        <f t="shared" si="94"/>
        <v>62.42475139869051</v>
      </c>
      <c r="EZ10" s="285">
        <f t="shared" si="95"/>
        <v>38.769277407676519</v>
      </c>
      <c r="FA10" s="285">
        <f>Health!P9</f>
        <v>0.3188405797101449</v>
      </c>
      <c r="FB10" s="285">
        <f t="shared" si="96"/>
        <v>0.6811594202898551</v>
      </c>
      <c r="FC10" s="285">
        <f>'Correction coefficients'!AW13</f>
        <v>0.46072133762546341</v>
      </c>
      <c r="FD10" s="285">
        <f t="shared" si="97"/>
        <v>32.068643245960601</v>
      </c>
      <c r="FE10" s="285">
        <f t="shared" si="98"/>
        <v>33.760817689253244</v>
      </c>
      <c r="FF10" s="289">
        <f t="shared" si="99"/>
        <v>68.141009286189046</v>
      </c>
      <c r="FG10" s="285">
        <f t="shared" si="100"/>
        <v>52.266198232297661</v>
      </c>
      <c r="FH10" s="285">
        <f>Health!S9</f>
        <v>0</v>
      </c>
      <c r="FI10" s="291">
        <f t="shared" si="101"/>
        <v>1</v>
      </c>
      <c r="FJ10" s="291">
        <f>'Correction coefficients'!AY13</f>
        <v>0.98534904384925637</v>
      </c>
      <c r="FK10" s="285">
        <f t="shared" si="102"/>
        <v>98.549555341076385</v>
      </c>
      <c r="FL10" s="285">
        <f t="shared" si="103"/>
        <v>0</v>
      </c>
      <c r="FM10" s="289">
        <f t="shared" si="104"/>
        <v>101.01759184562866</v>
      </c>
      <c r="FN10" s="285">
        <f>Health!V9</f>
        <v>2.0661157024793875E-3</v>
      </c>
      <c r="FO10" s="292">
        <f t="shared" si="105"/>
        <v>0.99793388429752061</v>
      </c>
      <c r="FP10" s="293">
        <f>'Correction coefficients'!BA13</f>
        <v>0.98733163950344049</v>
      </c>
      <c r="FQ10" s="285">
        <f t="shared" si="106"/>
        <v>98.543878111851257</v>
      </c>
      <c r="FR10" s="285">
        <f t="shared" si="107"/>
        <v>14.100180247892096</v>
      </c>
      <c r="FS10" s="289">
        <f t="shared" si="108"/>
        <v>86.917441281654661</v>
      </c>
      <c r="FT10" s="285">
        <f t="shared" si="109"/>
        <v>98.546716726463814</v>
      </c>
    </row>
    <row r="11" spans="1:176" s="294" customFormat="1" ht="14" x14ac:dyDescent="0.15">
      <c r="A11" s="185" t="s">
        <v>16</v>
      </c>
      <c r="B11" s="205">
        <f t="shared" si="0"/>
        <v>66.991778388058407</v>
      </c>
      <c r="C11" s="206">
        <f>Work!D11</f>
        <v>0.15397923875432529</v>
      </c>
      <c r="D11" s="206">
        <f t="shared" si="1"/>
        <v>0.84602076124567471</v>
      </c>
      <c r="E11" s="207">
        <f>'Correction coefficients'!C14</f>
        <v>0.97184835594044461</v>
      </c>
      <c r="F11" s="208">
        <f t="shared" si="2"/>
        <v>82.398184704901155</v>
      </c>
      <c r="G11" s="208">
        <f t="shared" si="3"/>
        <v>85.502824720937681</v>
      </c>
      <c r="H11" s="208">
        <f t="shared" si="4"/>
        <v>14.601732526046563</v>
      </c>
      <c r="I11" s="206">
        <f>Work!G11</f>
        <v>8.2872928176795591E-2</v>
      </c>
      <c r="J11" s="206">
        <f t="shared" si="5"/>
        <v>0.91712707182320441</v>
      </c>
      <c r="K11" s="207">
        <f>'Correction coefficients'!E14</f>
        <v>0.93865220458114751</v>
      </c>
      <c r="L11" s="208">
        <f t="shared" si="6"/>
        <v>86.225471436942414</v>
      </c>
      <c r="M11" s="208">
        <f t="shared" si="7"/>
        <v>58.371512393325524</v>
      </c>
      <c r="N11" s="208">
        <f t="shared" si="8"/>
        <v>42.718157719083159</v>
      </c>
      <c r="O11" s="205">
        <f t="shared" si="110"/>
        <v>84.311828070921791</v>
      </c>
      <c r="P11" s="206">
        <f>Work!J11</f>
        <v>0.66666666666666674</v>
      </c>
      <c r="Q11" s="206">
        <f t="shared" si="9"/>
        <v>0.33333333333333326</v>
      </c>
      <c r="R11" s="207">
        <f>'Correction coefficients'!G14</f>
        <v>0.701057478704602</v>
      </c>
      <c r="S11" s="208">
        <f t="shared" si="10"/>
        <v>24.134896797251862</v>
      </c>
      <c r="T11" s="208">
        <f t="shared" si="11"/>
        <v>77.284803633614388</v>
      </c>
      <c r="U11" s="208">
        <f t="shared" si="12"/>
        <v>24.985054764408513</v>
      </c>
      <c r="V11" s="206">
        <f>Work!M11</f>
        <v>1.8518518518518379E-2</v>
      </c>
      <c r="W11" s="206">
        <f t="shared" si="13"/>
        <v>0.98148148148148162</v>
      </c>
      <c r="X11" s="207">
        <f>'Correction coefficients'!I14</f>
        <v>0.45257837587735794</v>
      </c>
      <c r="Y11" s="208">
        <f t="shared" si="14"/>
        <v>44.975532189416619</v>
      </c>
      <c r="Z11" s="208">
        <f t="shared" si="15"/>
        <v>2.339289933053728</v>
      </c>
      <c r="AA11" s="208">
        <f t="shared" si="16"/>
        <v>99.216915535363626</v>
      </c>
      <c r="AB11" s="206">
        <f>Work!P11</f>
        <v>3.5629453681710332E-2</v>
      </c>
      <c r="AC11" s="206">
        <f t="shared" si="17"/>
        <v>0.96437054631828967</v>
      </c>
      <c r="AD11" s="209">
        <f>'Correction coefficients'!K14</f>
        <v>0.93826681220884944</v>
      </c>
      <c r="AE11" s="208">
        <f t="shared" si="18"/>
        <v>90.578850949934662</v>
      </c>
      <c r="AF11" s="208">
        <f t="shared" si="19"/>
        <v>36.664862879370965</v>
      </c>
      <c r="AG11" s="208">
        <f t="shared" si="20"/>
        <v>64.397460644377887</v>
      </c>
      <c r="AH11" s="205">
        <f t="shared" si="111"/>
        <v>53.229759978867719</v>
      </c>
      <c r="AI11" s="205">
        <f t="shared" si="21"/>
        <v>76.778053955556118</v>
      </c>
      <c r="AJ11" s="210">
        <f>Money!D10</f>
        <v>0.13249651324965128</v>
      </c>
      <c r="AK11" s="210">
        <f t="shared" si="22"/>
        <v>0.86750348675034872</v>
      </c>
      <c r="AL11" s="207">
        <f>'Correction coefficients'!M14</f>
        <v>0.64483141993660409</v>
      </c>
      <c r="AM11" s="208">
        <f t="shared" si="23"/>
        <v>56.379957010957057</v>
      </c>
      <c r="AN11" s="208">
        <f t="shared" si="24"/>
        <v>24.803096568960342</v>
      </c>
      <c r="AO11" s="208">
        <f t="shared" si="25"/>
        <v>76.565991185455019</v>
      </c>
      <c r="AP11" s="210">
        <f>Money!G10</f>
        <v>3.7256220578345656E-2</v>
      </c>
      <c r="AQ11" s="210">
        <f t="shared" si="26"/>
        <v>0.96274377942165434</v>
      </c>
      <c r="AR11" s="207">
        <f>'Correction coefficients'!O14</f>
        <v>0.6662904558639986</v>
      </c>
      <c r="AS11" s="208">
        <f t="shared" si="27"/>
        <v>64.505232175437214</v>
      </c>
      <c r="AT11" s="208">
        <f t="shared" si="28"/>
        <v>8.6601054831650544</v>
      </c>
      <c r="AU11" s="208">
        <f t="shared" si="29"/>
        <v>92.61119960989636</v>
      </c>
      <c r="AV11" s="205">
        <f t="shared" si="112"/>
        <v>60.442594593197136</v>
      </c>
      <c r="AW11" s="210">
        <f>Money!J10</f>
        <v>2.5358324145534739E-2</v>
      </c>
      <c r="AX11" s="210">
        <f t="shared" si="30"/>
        <v>0.97464167585446526</v>
      </c>
      <c r="AY11" s="207">
        <f>'Correction coefficients'!Q14</f>
        <v>0.99344255222693345</v>
      </c>
      <c r="AZ11" s="208">
        <f t="shared" si="31"/>
        <v>96.856800882791958</v>
      </c>
      <c r="BA11" s="208">
        <f t="shared" si="32"/>
        <v>80.426236098199766</v>
      </c>
      <c r="BB11" s="208">
        <f t="shared" si="33"/>
        <v>20.600335847732254</v>
      </c>
      <c r="BC11" s="210">
        <f>Money!M10</f>
        <v>1.8181818181818188E-2</v>
      </c>
      <c r="BD11" s="210">
        <f t="shared" si="34"/>
        <v>0.98181818181818181</v>
      </c>
      <c r="BE11" s="208">
        <f>'Correction coefficients'!S14</f>
        <v>1</v>
      </c>
      <c r="BF11" s="208">
        <f t="shared" si="35"/>
        <v>98.2</v>
      </c>
      <c r="BG11" s="208">
        <f t="shared" si="36"/>
        <v>101.0194249061561</v>
      </c>
      <c r="BH11" s="208">
        <f t="shared" si="37"/>
        <v>0</v>
      </c>
      <c r="BI11" s="205">
        <f t="shared" si="38"/>
        <v>97.528400441395974</v>
      </c>
      <c r="BJ11" s="205">
        <f t="shared" si="39"/>
        <v>58.349474741968621</v>
      </c>
      <c r="BK11" s="208">
        <f>Knowledge!D10</f>
        <v>5.2631578947368585E-3</v>
      </c>
      <c r="BL11" s="208">
        <f t="shared" si="40"/>
        <v>0.99473684210526314</v>
      </c>
      <c r="BM11" s="207">
        <f>'Correction coefficients'!U14</f>
        <v>0.7181786716437295</v>
      </c>
      <c r="BN11" s="208">
        <f t="shared" si="41"/>
        <v>71.725479605925386</v>
      </c>
      <c r="BO11" s="208">
        <f t="shared" si="42"/>
        <v>1.5879247116899013</v>
      </c>
      <c r="BP11" s="208">
        <f t="shared" si="43"/>
        <v>99.612654431459958</v>
      </c>
      <c r="BQ11" s="208">
        <f>Knowledge!G10</f>
        <v>0</v>
      </c>
      <c r="BR11" s="208">
        <f t="shared" si="44"/>
        <v>1</v>
      </c>
      <c r="BS11" s="207">
        <f>'Correction coefficients'!W14</f>
        <v>0.63295163481370864</v>
      </c>
      <c r="BT11" s="208">
        <f t="shared" si="45"/>
        <v>63.662211846557156</v>
      </c>
      <c r="BU11" s="208">
        <f t="shared" si="46"/>
        <v>0</v>
      </c>
      <c r="BV11" s="208">
        <f t="shared" si="47"/>
        <v>101.28045053990689</v>
      </c>
      <c r="BW11" s="205">
        <f t="shared" si="48"/>
        <v>67.693845726241278</v>
      </c>
      <c r="BX11" s="208">
        <f>Knowledge!J10</f>
        <v>0.38175675675675658</v>
      </c>
      <c r="BY11" s="208">
        <f t="shared" si="49"/>
        <v>0.61824324324324342</v>
      </c>
      <c r="BZ11" s="207">
        <f>'Correction coefficients'!Y14</f>
        <v>0.80539364360654453</v>
      </c>
      <c r="CA11" s="208">
        <f t="shared" si="50"/>
        <v>50.294988652769497</v>
      </c>
      <c r="CB11" s="208">
        <f t="shared" si="51"/>
        <v>69.969150370329686</v>
      </c>
      <c r="CC11" s="208">
        <f t="shared" si="52"/>
        <v>31.490648256700396</v>
      </c>
      <c r="CD11" s="205">
        <f t="shared" si="53"/>
        <v>57.281907282304083</v>
      </c>
      <c r="CE11" s="208">
        <f>Time!D10</f>
        <v>0.25283018867924545</v>
      </c>
      <c r="CF11" s="208">
        <f t="shared" si="54"/>
        <v>74.969811320754701</v>
      </c>
      <c r="CG11" s="208">
        <v>100</v>
      </c>
      <c r="CH11" s="208">
        <f>Time!G10</f>
        <v>0.62019230769230771</v>
      </c>
      <c r="CI11" s="208">
        <f t="shared" si="55"/>
        <v>38.60096153846154</v>
      </c>
      <c r="CJ11" s="208">
        <v>100</v>
      </c>
      <c r="CK11" s="208">
        <f t="shared" si="56"/>
        <v>56.785386429608124</v>
      </c>
      <c r="CL11" s="208">
        <f>Time!J10</f>
        <v>0.10317460317460325</v>
      </c>
      <c r="CM11" s="208">
        <f t="shared" si="57"/>
        <v>0.89682539682539675</v>
      </c>
      <c r="CN11" s="208">
        <f>'Correction coefficients'!AC14</f>
        <v>0.66345132251180061</v>
      </c>
      <c r="CO11" s="208">
        <f t="shared" si="58"/>
        <v>59.904999563012005</v>
      </c>
      <c r="CP11" s="208">
        <f t="shared" si="59"/>
        <v>21.251349828869458</v>
      </c>
      <c r="CQ11" s="208">
        <f t="shared" si="60"/>
        <v>80.072523390292275</v>
      </c>
      <c r="CR11" s="208">
        <f>Time!M10</f>
        <v>4.237288135593209E-2</v>
      </c>
      <c r="CS11" s="208">
        <f t="shared" si="61"/>
        <v>0.95762711864406791</v>
      </c>
      <c r="CT11" s="207">
        <f>'Correction coefficients'!AE14</f>
        <v>0.57655704676034802</v>
      </c>
      <c r="CU11" s="208">
        <f t="shared" si="62"/>
        <v>55.66053967888147</v>
      </c>
      <c r="CV11" s="208">
        <f t="shared" si="63"/>
        <v>7.3898104305032133</v>
      </c>
      <c r="CW11" s="208">
        <f t="shared" si="64"/>
        <v>93.989107442269187</v>
      </c>
      <c r="CX11" s="208">
        <f t="shared" si="65"/>
        <v>57.782769620946738</v>
      </c>
      <c r="CY11" s="205">
        <f t="shared" si="66"/>
        <v>27.737574949167097</v>
      </c>
      <c r="CZ11" s="211">
        <f>Power!F10</f>
        <v>0.61795052723545885</v>
      </c>
      <c r="DA11" s="208">
        <f t="shared" si="67"/>
        <v>38.822897803689571</v>
      </c>
      <c r="DB11" s="208">
        <v>100</v>
      </c>
      <c r="DC11" s="211">
        <f>Power!K10</f>
        <v>0.59855120304464593</v>
      </c>
      <c r="DD11" s="208">
        <f t="shared" si="68"/>
        <v>40.743430898580051</v>
      </c>
      <c r="DE11" s="208">
        <v>100</v>
      </c>
      <c r="DF11" s="211">
        <f>Power!P10</f>
        <v>0.60049200940886771</v>
      </c>
      <c r="DG11" s="208">
        <f t="shared" si="69"/>
        <v>40.551291068522097</v>
      </c>
      <c r="DH11" s="208">
        <v>100</v>
      </c>
      <c r="DI11" s="286">
        <f t="shared" si="70"/>
        <v>40.039206590263909</v>
      </c>
      <c r="DJ11" s="287">
        <f>Power!U10</f>
        <v>0.68955954905101557</v>
      </c>
      <c r="DK11" s="285">
        <f t="shared" si="71"/>
        <v>31.733604643949459</v>
      </c>
      <c r="DL11" s="285">
        <v>100</v>
      </c>
      <c r="DM11" s="287">
        <f>Power!Z10</f>
        <v>1</v>
      </c>
      <c r="DN11" s="285">
        <f t="shared" si="72"/>
        <v>1</v>
      </c>
      <c r="DO11" s="285">
        <v>100</v>
      </c>
      <c r="DP11" s="286">
        <f t="shared" si="73"/>
        <v>16.366802321974731</v>
      </c>
      <c r="DQ11" s="287">
        <f>Power!AE10</f>
        <v>0.46807305518299369</v>
      </c>
      <c r="DR11" s="285">
        <f t="shared" si="74"/>
        <v>53.660767536883625</v>
      </c>
      <c r="DS11" s="285">
        <v>100</v>
      </c>
      <c r="DT11" s="287">
        <f>Power!AJ10</f>
        <v>0.71658589148211882</v>
      </c>
      <c r="DU11" s="285">
        <f t="shared" si="75"/>
        <v>29.057996743270238</v>
      </c>
      <c r="DV11" s="285">
        <v>100</v>
      </c>
      <c r="DW11" s="286">
        <f>Power!AO10</f>
        <v>0.85881435045467736</v>
      </c>
      <c r="DX11" s="285">
        <f t="shared" si="76"/>
        <v>14.977379304986941</v>
      </c>
      <c r="DY11" s="285">
        <v>100</v>
      </c>
      <c r="DZ11" s="286">
        <f t="shared" si="77"/>
        <v>32.565381195046932</v>
      </c>
      <c r="EA11" s="286">
        <f t="shared" si="78"/>
        <v>86.290312548548869</v>
      </c>
      <c r="EB11" s="285">
        <f>Health!D10</f>
        <v>2.6463512429831582E-2</v>
      </c>
      <c r="EC11" s="285">
        <f t="shared" si="79"/>
        <v>0.97353648757016842</v>
      </c>
      <c r="ED11" s="285">
        <f>'Correction coefficients'!AO14</f>
        <v>0.8653278399146771</v>
      </c>
      <c r="EE11" s="285">
        <f t="shared" si="80"/>
        <v>84.400394360854364</v>
      </c>
      <c r="EF11" s="285">
        <f t="shared" si="81"/>
        <v>15.813840003325268</v>
      </c>
      <c r="EG11" s="285">
        <f t="shared" si="82"/>
        <v>85.288000304840963</v>
      </c>
      <c r="EH11" s="285">
        <f>Health!G10</f>
        <v>3.6662452591656125E-2</v>
      </c>
      <c r="EI11" s="285">
        <f t="shared" si="83"/>
        <v>0.96333754740834387</v>
      </c>
      <c r="EJ11" s="288">
        <f>'Correction coefficients'!AQ14</f>
        <v>0.97622335978646346</v>
      </c>
      <c r="EK11" s="285">
        <f t="shared" si="84"/>
        <v>94.102829096803063</v>
      </c>
      <c r="EL11" s="285">
        <f t="shared" si="85"/>
        <v>61.4513605291652</v>
      </c>
      <c r="EM11" s="285">
        <f t="shared" si="86"/>
        <v>39.590399782381972</v>
      </c>
      <c r="EN11" s="285">
        <f>Health!J10</f>
        <v>9.5541401273886439E-3</v>
      </c>
      <c r="EO11" s="285">
        <f t="shared" si="87"/>
        <v>0.99044585987261136</v>
      </c>
      <c r="EP11" s="285">
        <f>'Correction coefficients'!AS14</f>
        <v>0.92184435942520115</v>
      </c>
      <c r="EQ11" s="285">
        <f t="shared" si="88"/>
        <v>91.390655994721385</v>
      </c>
      <c r="ER11" s="285">
        <f t="shared" si="89"/>
        <v>10.663556066119529</v>
      </c>
      <c r="ES11" s="289">
        <f t="shared" si="90"/>
        <v>90.393912020013317</v>
      </c>
      <c r="ET11" s="286">
        <f t="shared" si="91"/>
        <v>89.964626484126271</v>
      </c>
      <c r="EU11" s="285">
        <f>Health!M10</f>
        <v>0.14578408195429482</v>
      </c>
      <c r="EV11" s="285">
        <f t="shared" si="92"/>
        <v>0.85421591804570518</v>
      </c>
      <c r="EW11" s="285">
        <f>'Correction coefficients'!AU14</f>
        <v>0.92643254172884004</v>
      </c>
      <c r="EX11" s="285">
        <f t="shared" si="93"/>
        <v>79.345968989891404</v>
      </c>
      <c r="EY11" s="290">
        <f t="shared" si="94"/>
        <v>68.10873364429591</v>
      </c>
      <c r="EZ11" s="285">
        <f t="shared" si="95"/>
        <v>33.029265843310824</v>
      </c>
      <c r="FA11" s="285">
        <f>Health!P10</f>
        <v>0.10946745562130167</v>
      </c>
      <c r="FB11" s="285">
        <f t="shared" si="96"/>
        <v>0.89053254437869833</v>
      </c>
      <c r="FC11" s="285">
        <f>'Correction coefficients'!AW14</f>
        <v>0.72727630073450278</v>
      </c>
      <c r="FD11" s="285">
        <f t="shared" si="97"/>
        <v>65.118658241382988</v>
      </c>
      <c r="FE11" s="285">
        <f t="shared" si="98"/>
        <v>27.027201226781251</v>
      </c>
      <c r="FF11" s="289">
        <f t="shared" si="99"/>
        <v>74.23757666011106</v>
      </c>
      <c r="FG11" s="285">
        <f t="shared" si="100"/>
        <v>72.232313615637196</v>
      </c>
      <c r="FH11" s="285">
        <f>Health!S10</f>
        <v>0</v>
      </c>
      <c r="FI11" s="291">
        <f t="shared" si="101"/>
        <v>1</v>
      </c>
      <c r="FJ11" s="291">
        <f>'Correction coefficients'!AY14</f>
        <v>0.98941235611411982</v>
      </c>
      <c r="FK11" s="285">
        <f t="shared" si="102"/>
        <v>98.951823255297867</v>
      </c>
      <c r="FL11" s="285">
        <f t="shared" si="103"/>
        <v>0</v>
      </c>
      <c r="FM11" s="289">
        <f t="shared" si="104"/>
        <v>101.01549584202427</v>
      </c>
      <c r="FN11" s="285">
        <f>Health!V10</f>
        <v>2.5680534155110291E-3</v>
      </c>
      <c r="FO11" s="292">
        <f t="shared" si="105"/>
        <v>0.99743194658448897</v>
      </c>
      <c r="FP11" s="293">
        <f>'Correction coefficients'!BA14</f>
        <v>0.99038682464835903</v>
      </c>
      <c r="FQ11" s="285">
        <f t="shared" si="106"/>
        <v>98.79650237968373</v>
      </c>
      <c r="FR11" s="285">
        <f t="shared" si="107"/>
        <v>21.236869486938843</v>
      </c>
      <c r="FS11" s="289">
        <f t="shared" si="108"/>
        <v>79.779433949058799</v>
      </c>
      <c r="FT11" s="285">
        <f t="shared" si="109"/>
        <v>98.874162817490799</v>
      </c>
    </row>
    <row r="12" spans="1:176" s="294" customFormat="1" ht="14" x14ac:dyDescent="0.15">
      <c r="A12" s="185" t="s">
        <v>17</v>
      </c>
      <c r="B12" s="205">
        <f t="shared" si="0"/>
        <v>79.599923902251021</v>
      </c>
      <c r="C12" s="206">
        <f>Work!D12</f>
        <v>0.1053639846743295</v>
      </c>
      <c r="D12" s="206">
        <f t="shared" si="1"/>
        <v>0.8946360153256705</v>
      </c>
      <c r="E12" s="207">
        <f>'Correction coefficients'!C15</f>
        <v>0.92381978175138968</v>
      </c>
      <c r="F12" s="208">
        <f t="shared" si="2"/>
        <v>82.821762394084288</v>
      </c>
      <c r="G12" s="208">
        <f t="shared" si="3"/>
        <v>58.481186194206416</v>
      </c>
      <c r="H12" s="208">
        <f t="shared" si="4"/>
        <v>41.620418427075144</v>
      </c>
      <c r="I12" s="206">
        <f>Work!G12</f>
        <v>4.0100250626566414E-2</v>
      </c>
      <c r="J12" s="206">
        <f t="shared" si="5"/>
        <v>0.95989974937343359</v>
      </c>
      <c r="K12" s="207">
        <f>'Correction coefficients'!E15</f>
        <v>0.98409684581434742</v>
      </c>
      <c r="L12" s="208">
        <f t="shared" si="6"/>
        <v>94.518797249981489</v>
      </c>
      <c r="M12" s="208">
        <f t="shared" si="7"/>
        <v>72.601328308542989</v>
      </c>
      <c r="N12" s="208">
        <f t="shared" si="8"/>
        <v>28.438090190144699</v>
      </c>
      <c r="O12" s="205">
        <f t="shared" si="110"/>
        <v>88.670279822032882</v>
      </c>
      <c r="P12" s="206">
        <f>Work!J12</f>
        <v>0.53439153439153442</v>
      </c>
      <c r="Q12" s="206">
        <f t="shared" si="9"/>
        <v>0.46560846560846558</v>
      </c>
      <c r="R12" s="207">
        <f>'Correction coefficients'!G15</f>
        <v>0.99479421161650516</v>
      </c>
      <c r="S12" s="208">
        <f t="shared" si="10"/>
        <v>46.855276040227473</v>
      </c>
      <c r="T12" s="208">
        <f t="shared" si="11"/>
        <v>100.8314968883286</v>
      </c>
      <c r="U12" s="208">
        <f t="shared" si="12"/>
        <v>0.6884765190218971</v>
      </c>
      <c r="V12" s="206">
        <f>Work!M12</f>
        <v>0.22344322344322343</v>
      </c>
      <c r="W12" s="206">
        <f t="shared" si="13"/>
        <v>0.77655677655677657</v>
      </c>
      <c r="X12" s="207">
        <f>'Correction coefficients'!I15</f>
        <v>0.8876802553518045</v>
      </c>
      <c r="Y12" s="208">
        <f t="shared" si="14"/>
        <v>69.244077653200264</v>
      </c>
      <c r="Z12" s="208">
        <f t="shared" si="15"/>
        <v>68.806289298749761</v>
      </c>
      <c r="AA12" s="208">
        <f t="shared" si="16"/>
        <v>32.417174615345409</v>
      </c>
      <c r="AB12" s="206">
        <f>Work!P12</f>
        <v>1.7445917655268706E-2</v>
      </c>
      <c r="AC12" s="212">
        <f t="shared" si="17"/>
        <v>0.98255408234473129</v>
      </c>
      <c r="AD12" s="209">
        <f>'Correction coefficients'!K15</f>
        <v>1</v>
      </c>
      <c r="AE12" s="208">
        <f t="shared" si="18"/>
        <v>98.272854152128403</v>
      </c>
      <c r="AF12" s="208">
        <f t="shared" si="19"/>
        <v>101.01904195640715</v>
      </c>
      <c r="AG12" s="208">
        <f t="shared" si="20"/>
        <v>0</v>
      </c>
      <c r="AH12" s="205">
        <f t="shared" si="111"/>
        <v>71.457402615185387</v>
      </c>
      <c r="AI12" s="205">
        <f t="shared" si="21"/>
        <v>86.80354974186541</v>
      </c>
      <c r="AJ12" s="210">
        <f>Money!D11</f>
        <v>0.10352786020441807</v>
      </c>
      <c r="AK12" s="210">
        <f t="shared" si="22"/>
        <v>0.89647213979558193</v>
      </c>
      <c r="AL12" s="207">
        <f>'Correction coefficients'!M15</f>
        <v>0.92904019989051079</v>
      </c>
      <c r="AM12" s="208">
        <f t="shared" si="23"/>
        <v>83.453006939244176</v>
      </c>
      <c r="AN12" s="208">
        <f t="shared" si="24"/>
        <v>60.418030542888189</v>
      </c>
      <c r="AO12" s="208">
        <f t="shared" si="25"/>
        <v>40.690304350616884</v>
      </c>
      <c r="AP12" s="210">
        <f>Money!G11</f>
        <v>2.8535141446627166E-2</v>
      </c>
      <c r="AQ12" s="210">
        <f t="shared" si="26"/>
        <v>0.97146485855337283</v>
      </c>
      <c r="AR12" s="207">
        <f>'Correction coefficients'!O15</f>
        <v>0.85389980239073715</v>
      </c>
      <c r="AS12" s="208">
        <f t="shared" si="27"/>
        <v>83.123831424078773</v>
      </c>
      <c r="AT12" s="208">
        <f t="shared" si="28"/>
        <v>15.66239975907812</v>
      </c>
      <c r="AU12" s="208">
        <f t="shared" si="29"/>
        <v>85.448221013138266</v>
      </c>
      <c r="AV12" s="205">
        <f t="shared" si="112"/>
        <v>83.288419181661482</v>
      </c>
      <c r="AW12" s="210">
        <f>Money!J11</f>
        <v>4.5977011494253706E-3</v>
      </c>
      <c r="AX12" s="210">
        <f t="shared" si="30"/>
        <v>0.99540229885057463</v>
      </c>
      <c r="AY12" s="207">
        <f>'Correction coefficients'!Q15</f>
        <v>0.97350522253383609</v>
      </c>
      <c r="AZ12" s="208">
        <f t="shared" si="31"/>
        <v>96.933904308868847</v>
      </c>
      <c r="BA12" s="208">
        <f t="shared" si="32"/>
        <v>14.79826263645719</v>
      </c>
      <c r="BB12" s="208">
        <f t="shared" si="33"/>
        <v>86.227894545583069</v>
      </c>
      <c r="BC12" s="210">
        <f>Money!M11</f>
        <v>4.9462365591397717E-2</v>
      </c>
      <c r="BD12" s="210">
        <f t="shared" si="34"/>
        <v>0.95053763440860228</v>
      </c>
      <c r="BE12" s="208">
        <f>'Correction coefficients'!S15</f>
        <v>0.88201188565855104</v>
      </c>
      <c r="BF12" s="208">
        <f t="shared" si="35"/>
        <v>84.000163640100823</v>
      </c>
      <c r="BG12" s="208">
        <f t="shared" si="36"/>
        <v>29.094984122867853</v>
      </c>
      <c r="BH12" s="208">
        <f t="shared" si="37"/>
        <v>72.009584748321075</v>
      </c>
      <c r="BI12" s="205">
        <f t="shared" si="38"/>
        <v>90.467033974484835</v>
      </c>
      <c r="BJ12" s="205">
        <f t="shared" si="39"/>
        <v>71.295992759543296</v>
      </c>
      <c r="BK12" s="208">
        <f>Knowledge!D11</f>
        <v>0.11037891268533784</v>
      </c>
      <c r="BL12" s="208">
        <f t="shared" si="40"/>
        <v>0.88962108731466216</v>
      </c>
      <c r="BM12" s="207">
        <f>'Correction coefficients'!U15</f>
        <v>0.90916542409376833</v>
      </c>
      <c r="BN12" s="208">
        <f t="shared" si="41"/>
        <v>81.072460579988217</v>
      </c>
      <c r="BO12" s="208">
        <f t="shared" si="42"/>
        <v>55.741030318233072</v>
      </c>
      <c r="BP12" s="208">
        <f t="shared" si="43"/>
        <v>45.384188853852599</v>
      </c>
      <c r="BQ12" s="208">
        <f>Knowledge!G11</f>
        <v>0.11774461028192373</v>
      </c>
      <c r="BR12" s="208">
        <f t="shared" si="44"/>
        <v>0.88225538971807627</v>
      </c>
      <c r="BS12" s="207">
        <f>'Correction coefficients'!W15</f>
        <v>0.87871300292717658</v>
      </c>
      <c r="BT12" s="208">
        <f t="shared" si="45"/>
        <v>77.749679001937864</v>
      </c>
      <c r="BU12" s="208">
        <f t="shared" si="46"/>
        <v>49.775832852793911</v>
      </c>
      <c r="BV12" s="208">
        <f t="shared" si="47"/>
        <v>51.374410019580509</v>
      </c>
      <c r="BW12" s="205">
        <f t="shared" si="48"/>
        <v>79.41106979096304</v>
      </c>
      <c r="BX12" s="208">
        <f>Knowledge!J11</f>
        <v>0.31761786600496289</v>
      </c>
      <c r="BY12" s="208">
        <f t="shared" si="49"/>
        <v>0.68238213399503711</v>
      </c>
      <c r="BZ12" s="207">
        <f>'Correction coefficients'!Y15</f>
        <v>0.93271299281770181</v>
      </c>
      <c r="CA12" s="208">
        <f t="shared" si="50"/>
        <v>64.010201561940264</v>
      </c>
      <c r="CB12" s="208">
        <f t="shared" si="51"/>
        <v>85.662793553862244</v>
      </c>
      <c r="CC12" s="208">
        <f t="shared" si="52"/>
        <v>15.613856868980685</v>
      </c>
      <c r="CD12" s="205">
        <f t="shared" si="53"/>
        <v>83.149171484907498</v>
      </c>
      <c r="CE12" s="208">
        <f>Time!D11</f>
        <v>7.9913606911447221E-2</v>
      </c>
      <c r="CF12" s="208">
        <f t="shared" si="54"/>
        <v>92.088552915766726</v>
      </c>
      <c r="CG12" s="208">
        <v>100</v>
      </c>
      <c r="CH12" s="208">
        <f>Time!G11</f>
        <v>0.19883466860888555</v>
      </c>
      <c r="CI12" s="208">
        <f t="shared" si="55"/>
        <v>80.315367807720335</v>
      </c>
      <c r="CJ12" s="208">
        <v>100</v>
      </c>
      <c r="CK12" s="208">
        <f t="shared" si="56"/>
        <v>86.201960361743531</v>
      </c>
      <c r="CL12" s="208">
        <f>Time!J11</f>
        <v>2.2265246853823806E-2</v>
      </c>
      <c r="CM12" s="208">
        <f t="shared" si="57"/>
        <v>0.97773475314617619</v>
      </c>
      <c r="CN12" s="208">
        <f>'Correction coefficients'!AC15</f>
        <v>0.94978475662440687</v>
      </c>
      <c r="CO12" s="208">
        <f t="shared" si="58"/>
        <v>92.935118891456383</v>
      </c>
      <c r="CP12" s="208">
        <f t="shared" si="59"/>
        <v>30.731943318076457</v>
      </c>
      <c r="CQ12" s="208">
        <f t="shared" si="60"/>
        <v>70.316485160002429</v>
      </c>
      <c r="CR12" s="208">
        <f>Time!M11</f>
        <v>7.9787234042553168E-2</v>
      </c>
      <c r="CS12" s="208">
        <f t="shared" si="61"/>
        <v>0.92021276595744683</v>
      </c>
      <c r="CT12" s="207">
        <f>'Correction coefficients'!AE15</f>
        <v>0.72967173788658046</v>
      </c>
      <c r="CU12" s="208">
        <f t="shared" si="62"/>
        <v>67.473871567997151</v>
      </c>
      <c r="CV12" s="208">
        <f t="shared" si="63"/>
        <v>21.134743403576334</v>
      </c>
      <c r="CW12" s="208">
        <f t="shared" si="64"/>
        <v>80.105919635520962</v>
      </c>
      <c r="CX12" s="208">
        <f t="shared" si="65"/>
        <v>80.204495229726774</v>
      </c>
      <c r="CY12" s="205">
        <f t="shared" si="66"/>
        <v>66.236750910306327</v>
      </c>
      <c r="CZ12" s="211">
        <f>Power!F11</f>
        <v>0.21597700914678464</v>
      </c>
      <c r="DA12" s="208">
        <f t="shared" si="67"/>
        <v>78.618276094468314</v>
      </c>
      <c r="DB12" s="208">
        <v>100</v>
      </c>
      <c r="DC12" s="211">
        <f>Power!K11</f>
        <v>0.26170928868935062</v>
      </c>
      <c r="DD12" s="208">
        <f t="shared" si="68"/>
        <v>74.090780419754296</v>
      </c>
      <c r="DE12" s="208">
        <v>100</v>
      </c>
      <c r="DF12" s="211">
        <f>Power!P11</f>
        <v>0.25177195954514309</v>
      </c>
      <c r="DG12" s="208">
        <f t="shared" si="69"/>
        <v>75.074576005030835</v>
      </c>
      <c r="DH12" s="208">
        <v>100</v>
      </c>
      <c r="DI12" s="286">
        <f t="shared" si="70"/>
        <v>75.927877506417815</v>
      </c>
      <c r="DJ12" s="287">
        <f>Power!U11</f>
        <v>0.42036963189175813</v>
      </c>
      <c r="DK12" s="285">
        <f t="shared" si="71"/>
        <v>58.383406442715945</v>
      </c>
      <c r="DL12" s="285">
        <v>100</v>
      </c>
      <c r="DM12" s="287">
        <f>Power!Z11</f>
        <v>0.46784440011174222</v>
      </c>
      <c r="DN12" s="285">
        <f t="shared" si="72"/>
        <v>53.683404388937518</v>
      </c>
      <c r="DO12" s="285">
        <v>100</v>
      </c>
      <c r="DP12" s="286">
        <f t="shared" si="73"/>
        <v>56.033405415826735</v>
      </c>
      <c r="DQ12" s="287">
        <f>Power!AE11</f>
        <v>0.23663783120500215</v>
      </c>
      <c r="DR12" s="285">
        <f t="shared" si="74"/>
        <v>76.572854710704789</v>
      </c>
      <c r="DS12" s="285">
        <v>100</v>
      </c>
      <c r="DT12" s="287">
        <f>Power!AJ11</f>
        <v>7.8464146287632097E-2</v>
      </c>
      <c r="DU12" s="285">
        <f t="shared" si="75"/>
        <v>92.232049517524416</v>
      </c>
      <c r="DV12" s="285">
        <v>100</v>
      </c>
      <c r="DW12" s="286">
        <f>Power!AO11</f>
        <v>0.64537024900186868</v>
      </c>
      <c r="DX12" s="285">
        <f t="shared" si="76"/>
        <v>36.108345348815</v>
      </c>
      <c r="DY12" s="285">
        <v>100</v>
      </c>
      <c r="DZ12" s="286">
        <f t="shared" si="77"/>
        <v>68.30441652568139</v>
      </c>
      <c r="EA12" s="286">
        <f t="shared" si="78"/>
        <v>89.676479436458109</v>
      </c>
      <c r="EB12" s="285">
        <f>Health!D11</f>
        <v>4.5614035087719329E-2</v>
      </c>
      <c r="EC12" s="285">
        <f t="shared" si="79"/>
        <v>0.95438596491228067</v>
      </c>
      <c r="ED12" s="285">
        <f>'Correction coefficients'!AO15</f>
        <v>0.92730975495921109</v>
      </c>
      <c r="EE12" s="285">
        <f t="shared" si="80"/>
        <v>88.616130110672415</v>
      </c>
      <c r="EF12" s="285">
        <f t="shared" si="81"/>
        <v>38.630272497467985</v>
      </c>
      <c r="EG12" s="285">
        <f t="shared" si="82"/>
        <v>62.444099339110835</v>
      </c>
      <c r="EH12" s="285">
        <f>Health!G11</f>
        <v>2.3456790123456805E-2</v>
      </c>
      <c r="EI12" s="285">
        <f t="shared" si="83"/>
        <v>0.97654320987654319</v>
      </c>
      <c r="EJ12" s="288">
        <f>'Correction coefficients'!AQ15</f>
        <v>0.98787833990721319</v>
      </c>
      <c r="EK12" s="285">
        <f t="shared" si="84"/>
        <v>96.505882617029584</v>
      </c>
      <c r="EL12" s="285">
        <f t="shared" si="85"/>
        <v>66.7382703950897</v>
      </c>
      <c r="EM12" s="285">
        <f t="shared" si="86"/>
        <v>34.290196291658162</v>
      </c>
      <c r="EN12" s="285">
        <f>Health!J11</f>
        <v>2.796052631578938E-2</v>
      </c>
      <c r="EO12" s="285">
        <f t="shared" si="87"/>
        <v>0.97203947368421062</v>
      </c>
      <c r="EP12" s="285">
        <f>'Correction coefficients'!AS15</f>
        <v>0.90704653879794472</v>
      </c>
      <c r="EQ12" s="285">
        <f t="shared" si="88"/>
        <v>88.286818977843666</v>
      </c>
      <c r="ER12" s="285">
        <f t="shared" si="89"/>
        <v>22.763693302581469</v>
      </c>
      <c r="ES12" s="289">
        <f t="shared" si="90"/>
        <v>78.312744261082784</v>
      </c>
      <c r="ET12" s="286">
        <f t="shared" si="91"/>
        <v>91.136277235181879</v>
      </c>
      <c r="EU12" s="285">
        <f>Health!M11</f>
        <v>0.16283524904214564</v>
      </c>
      <c r="EV12" s="285">
        <f t="shared" si="92"/>
        <v>0.83716475095785436</v>
      </c>
      <c r="EW12" s="285">
        <f>'Correction coefficients'!AU15</f>
        <v>0.83866843123517598</v>
      </c>
      <c r="EX12" s="285">
        <f t="shared" si="93"/>
        <v>70.508261188749842</v>
      </c>
      <c r="EY12" s="285">
        <f t="shared" si="94"/>
        <v>50.862591187792972</v>
      </c>
      <c r="EZ12" s="285">
        <f t="shared" si="95"/>
        <v>50.349042248031786</v>
      </c>
      <c r="FA12" s="285">
        <f>Health!P11</f>
        <v>7.1484681853888343E-2</v>
      </c>
      <c r="FB12" s="285">
        <f t="shared" si="96"/>
        <v>0.92851531814611166</v>
      </c>
      <c r="FC12" s="285">
        <f>'Correction coefficients'!AW15</f>
        <v>0.99992138055729041</v>
      </c>
      <c r="FD12" s="285">
        <f t="shared" si="97"/>
        <v>92.91578956013592</v>
      </c>
      <c r="FE12" s="285">
        <f t="shared" si="98"/>
        <v>100.94153653289062</v>
      </c>
      <c r="FF12" s="285">
        <f t="shared" si="99"/>
        <v>0.10700351176788082</v>
      </c>
      <c r="FG12" s="285">
        <f t="shared" si="100"/>
        <v>81.712025374442874</v>
      </c>
      <c r="FH12" s="285">
        <f>Health!S11</f>
        <v>4.8051254671650501E-3</v>
      </c>
      <c r="FI12" s="291">
        <f t="shared" si="101"/>
        <v>0.99519487453283495</v>
      </c>
      <c r="FJ12" s="291">
        <f>'Correction coefficients'!AY15</f>
        <v>0.96944285977829836</v>
      </c>
      <c r="FK12" s="285">
        <f t="shared" si="102"/>
        <v>96.513671955177827</v>
      </c>
      <c r="FL12" s="285">
        <f t="shared" si="103"/>
        <v>13.573729902196261</v>
      </c>
      <c r="FM12" s="289">
        <f t="shared" si="104"/>
        <v>87.454694601198113</v>
      </c>
      <c r="FN12" s="285">
        <f>Health!V11</f>
        <v>5.333333333332746E-4</v>
      </c>
      <c r="FO12" s="292">
        <f t="shared" si="105"/>
        <v>0.99946666666666673</v>
      </c>
      <c r="FP12" s="293">
        <f>'Correction coefficients'!BA15</f>
        <v>0.97191166574026366</v>
      </c>
      <c r="FQ12" s="285">
        <f t="shared" si="106"/>
        <v>97.167937972335025</v>
      </c>
      <c r="FR12" s="285">
        <f t="shared" si="107"/>
        <v>1.8568987907463821</v>
      </c>
      <c r="FS12" s="289">
        <f t="shared" si="108"/>
        <v>99.168002841351111</v>
      </c>
      <c r="FT12" s="285">
        <f t="shared" si="109"/>
        <v>96.840804963756426</v>
      </c>
    </row>
    <row r="13" spans="1:176" s="294" customFormat="1" ht="14" x14ac:dyDescent="0.15">
      <c r="A13" s="185" t="s">
        <v>204</v>
      </c>
      <c r="B13" s="205">
        <f t="shared" si="0"/>
        <v>72.095204506981815</v>
      </c>
      <c r="C13" s="206">
        <f>Work!D13</f>
        <v>0.177734375</v>
      </c>
      <c r="D13" s="206">
        <f t="shared" si="1"/>
        <v>0.822265625</v>
      </c>
      <c r="E13" s="207">
        <f>'Correction coefficients'!C16</f>
        <v>0.91398911746858946</v>
      </c>
      <c r="F13" s="208">
        <f t="shared" si="2"/>
        <v>75.402641458932308</v>
      </c>
      <c r="G13" s="208">
        <f t="shared" si="3"/>
        <v>68.620525236914943</v>
      </c>
      <c r="H13" s="208">
        <f t="shared" si="4"/>
        <v>31.536824585102792</v>
      </c>
      <c r="I13" s="206">
        <f>Work!G13</f>
        <v>5.440414507772029E-2</v>
      </c>
      <c r="J13" s="206">
        <f t="shared" si="5"/>
        <v>0.94559585492227971</v>
      </c>
      <c r="K13" s="207">
        <f>'Correction coefficients'!E16</f>
        <v>0.96918542516358275</v>
      </c>
      <c r="L13" s="208">
        <f t="shared" si="6"/>
        <v>91.729314347891346</v>
      </c>
      <c r="M13" s="208">
        <f t="shared" si="7"/>
        <v>64.799252252658462</v>
      </c>
      <c r="N13" s="208">
        <f t="shared" si="8"/>
        <v>36.256211743597355</v>
      </c>
      <c r="O13" s="205">
        <f t="shared" si="110"/>
        <v>83.565977903411834</v>
      </c>
      <c r="P13" s="206">
        <f>Work!J13</f>
        <v>0.551219512195122</v>
      </c>
      <c r="Q13" s="206">
        <f t="shared" si="9"/>
        <v>0.448780487804878</v>
      </c>
      <c r="R13" s="207">
        <f>'Correction coefficients'!G16</f>
        <v>0.84401289192337103</v>
      </c>
      <c r="S13" s="208">
        <f t="shared" si="10"/>
        <v>38.498875217746644</v>
      </c>
      <c r="T13" s="208">
        <f t="shared" si="11"/>
        <v>83.937857837797921</v>
      </c>
      <c r="U13" s="208">
        <f t="shared" si="12"/>
        <v>17.766390468553517</v>
      </c>
      <c r="V13" s="206">
        <f>Work!M13</f>
        <v>7.0588235294117618E-2</v>
      </c>
      <c r="W13" s="206">
        <f t="shared" si="13"/>
        <v>0.92941176470588238</v>
      </c>
      <c r="X13" s="207">
        <f>'Correction coefficients'!I16</f>
        <v>0.56899835278784872</v>
      </c>
      <c r="Y13" s="208">
        <f t="shared" si="14"/>
        <v>53.354542554750182</v>
      </c>
      <c r="Z13" s="208">
        <f t="shared" si="15"/>
        <v>11.652676629736584</v>
      </c>
      <c r="AA13" s="208">
        <f t="shared" si="16"/>
        <v>89.759281663006007</v>
      </c>
      <c r="AB13" s="206">
        <f>Work!P13</f>
        <v>1.7991004497751151E-2</v>
      </c>
      <c r="AC13" s="206">
        <f t="shared" si="17"/>
        <v>0.98200899550224885</v>
      </c>
      <c r="AD13" s="209">
        <f>'Correction coefficients'!K16</f>
        <v>0.96425210148030449</v>
      </c>
      <c r="AE13" s="208">
        <f t="shared" si="18"/>
        <v>94.743519520975028</v>
      </c>
      <c r="AF13" s="208">
        <f t="shared" si="19"/>
        <v>33.622048862063458</v>
      </c>
      <c r="AG13" s="208">
        <f t="shared" si="20"/>
        <v>67.416111704858452</v>
      </c>
      <c r="AH13" s="205">
        <f t="shared" si="111"/>
        <v>62.198979097823951</v>
      </c>
      <c r="AI13" s="205">
        <f t="shared" si="21"/>
        <v>84.838556737078605</v>
      </c>
      <c r="AJ13" s="210">
        <f>Money!D12</f>
        <v>0.12625923438549358</v>
      </c>
      <c r="AK13" s="210">
        <f t="shared" si="22"/>
        <v>0.87374076561450642</v>
      </c>
      <c r="AL13" s="207">
        <f>'Correction coefficients'!M16</f>
        <v>0.92703446432842607</v>
      </c>
      <c r="AM13" s="208">
        <f t="shared" si="23"/>
        <v>81.188792458721935</v>
      </c>
      <c r="AN13" s="208">
        <f t="shared" si="24"/>
        <v>64.767805128760827</v>
      </c>
      <c r="AO13" s="208">
        <f t="shared" si="25"/>
        <v>36.35656948508656</v>
      </c>
      <c r="AP13" s="210">
        <f>Money!G12</f>
        <v>2.1117563141714757E-2</v>
      </c>
      <c r="AQ13" s="210">
        <f t="shared" si="26"/>
        <v>0.97888243685828524</v>
      </c>
      <c r="AR13" s="207">
        <f>'Correction coefficients'!O16</f>
        <v>0.86219028615948679</v>
      </c>
      <c r="AS13" s="208">
        <f t="shared" si="27"/>
        <v>84.554309906782734</v>
      </c>
      <c r="AT13" s="208">
        <f t="shared" si="28"/>
        <v>12.721552022918587</v>
      </c>
      <c r="AU13" s="208">
        <f t="shared" si="29"/>
        <v>88.379244789581307</v>
      </c>
      <c r="AV13" s="205">
        <f t="shared" si="112"/>
        <v>82.871551182752341</v>
      </c>
      <c r="AW13" s="210">
        <f>Money!J12</f>
        <v>1.1343283582089581E-2</v>
      </c>
      <c r="AX13" s="210">
        <f t="shared" si="30"/>
        <v>0.98865671641791042</v>
      </c>
      <c r="AY13" s="207">
        <f>'Correction coefficients'!Q16</f>
        <v>0.95486371063223108</v>
      </c>
      <c r="AZ13" s="208">
        <f t="shared" si="31"/>
        <v>94.459209657248053</v>
      </c>
      <c r="BA13" s="208">
        <f t="shared" si="32"/>
        <v>20.01349356093996</v>
      </c>
      <c r="BB13" s="208">
        <f t="shared" si="33"/>
        <v>81.026259337389163</v>
      </c>
      <c r="BC13" s="210">
        <f>Money!M12</f>
        <v>1.5544041450777257E-2</v>
      </c>
      <c r="BD13" s="210">
        <f t="shared" si="34"/>
        <v>0.98445595854922274</v>
      </c>
      <c r="BE13" s="208">
        <f>'Correction coefficients'!S16</f>
        <v>0.8028357877009612</v>
      </c>
      <c r="BF13" s="208">
        <f t="shared" si="35"/>
        <v>79.245291018938232</v>
      </c>
      <c r="BG13" s="208">
        <f t="shared" si="36"/>
        <v>6.734575258606891</v>
      </c>
      <c r="BH13" s="208">
        <f t="shared" si="37"/>
        <v>94.404184045575846</v>
      </c>
      <c r="BI13" s="205">
        <f t="shared" si="38"/>
        <v>86.852250338093143</v>
      </c>
      <c r="BJ13" s="205">
        <f t="shared" si="39"/>
        <v>54.047424745106809</v>
      </c>
      <c r="BK13" s="208">
        <f>Knowledge!D12</f>
        <v>0.16221765913757713</v>
      </c>
      <c r="BL13" s="208">
        <f t="shared" si="40"/>
        <v>0.83778234086242287</v>
      </c>
      <c r="BM13" s="207">
        <f>'Correction coefficients'!U16</f>
        <v>0.81252374263507754</v>
      </c>
      <c r="BN13" s="208">
        <f t="shared" si="41"/>
        <v>68.391086268000095</v>
      </c>
      <c r="BO13" s="208">
        <f t="shared" si="42"/>
        <v>46.58700970440934</v>
      </c>
      <c r="BP13" s="208">
        <f t="shared" si="43"/>
        <v>54.644646940003597</v>
      </c>
      <c r="BQ13" s="208">
        <f>Knowledge!G12</f>
        <v>4.9295774647887258E-2</v>
      </c>
      <c r="BR13" s="208">
        <f t="shared" si="44"/>
        <v>0.95070422535211274</v>
      </c>
      <c r="BS13" s="207">
        <f>'Correction coefficients'!W16</f>
        <v>0.60394546817237893</v>
      </c>
      <c r="BT13" s="208">
        <f t="shared" si="45"/>
        <v>57.843177338900318</v>
      </c>
      <c r="BU13" s="208">
        <f t="shared" si="46"/>
        <v>9.2343947765894647</v>
      </c>
      <c r="BV13" s="208">
        <f t="shared" si="47"/>
        <v>92.115350258971773</v>
      </c>
      <c r="BW13" s="205">
        <f t="shared" si="48"/>
        <v>63.117131803450206</v>
      </c>
      <c r="BX13" s="208">
        <f>Knowledge!J12</f>
        <v>0.40955631399317416</v>
      </c>
      <c r="BY13" s="208">
        <f t="shared" si="49"/>
        <v>0.59044368600682584</v>
      </c>
      <c r="BZ13" s="207">
        <f>'Correction coefficients'!Y16</f>
        <v>0.77464434350297928</v>
      </c>
      <c r="CA13" s="208">
        <f t="shared" si="50"/>
        <v>46.281002290701444</v>
      </c>
      <c r="CB13" s="208">
        <f t="shared" si="51"/>
        <v>68.387149371172924</v>
      </c>
      <c r="CC13" s="208">
        <f t="shared" si="52"/>
        <v>33.143622047140688</v>
      </c>
      <c r="CD13" s="205">
        <f t="shared" si="53"/>
        <v>65.06746465397498</v>
      </c>
      <c r="CE13" s="208">
        <f>Time!D12</f>
        <v>0.15384615384615374</v>
      </c>
      <c r="CF13" s="208">
        <f t="shared" si="54"/>
        <v>84.769230769230774</v>
      </c>
      <c r="CG13" s="208">
        <v>100</v>
      </c>
      <c r="CH13" s="208">
        <f>Time!G12</f>
        <v>0.42603550295857984</v>
      </c>
      <c r="CI13" s="208">
        <f t="shared" si="55"/>
        <v>57.822485207100598</v>
      </c>
      <c r="CJ13" s="208">
        <v>100</v>
      </c>
      <c r="CK13" s="208">
        <f t="shared" si="56"/>
        <v>71.295857988165693</v>
      </c>
      <c r="CL13" s="208">
        <f>Time!J12</f>
        <v>7.2340425531914887E-2</v>
      </c>
      <c r="CM13" s="208">
        <f t="shared" si="57"/>
        <v>0.92765957446808511</v>
      </c>
      <c r="CN13" s="208">
        <f>'Correction coefficients'!AC16</f>
        <v>0.64117680268993849</v>
      </c>
      <c r="CO13" s="208">
        <f t="shared" si="58"/>
        <v>59.884586194273417</v>
      </c>
      <c r="CP13" s="208">
        <f t="shared" si="59"/>
        <v>14.644621961351378</v>
      </c>
      <c r="CQ13" s="208">
        <f t="shared" si="60"/>
        <v>86.679499898216406</v>
      </c>
      <c r="CR13" s="208">
        <f>Time!M12</f>
        <v>8.5910652920962116E-2</v>
      </c>
      <c r="CS13" s="208">
        <f t="shared" si="61"/>
        <v>0.91408934707903788</v>
      </c>
      <c r="CT13" s="207">
        <f>'Correction coefficients'!AE16</f>
        <v>0.63961410020660003</v>
      </c>
      <c r="CU13" s="208">
        <f t="shared" si="62"/>
        <v>58.881779088799341</v>
      </c>
      <c r="CV13" s="208">
        <f t="shared" si="63"/>
        <v>16.960050861066982</v>
      </c>
      <c r="CW13" s="208">
        <f t="shared" si="64"/>
        <v>84.376467316750578</v>
      </c>
      <c r="CX13" s="208">
        <f t="shared" si="65"/>
        <v>59.383182641536379</v>
      </c>
      <c r="CY13" s="205">
        <f t="shared" si="66"/>
        <v>59.539965716947258</v>
      </c>
      <c r="CZ13" s="211">
        <f>Power!F12</f>
        <v>0.21882631541133624</v>
      </c>
      <c r="DA13" s="208">
        <f t="shared" si="67"/>
        <v>78.336194774277715</v>
      </c>
      <c r="DB13" s="208">
        <v>100</v>
      </c>
      <c r="DC13" s="211">
        <f>Power!K12</f>
        <v>0.3591115222606277</v>
      </c>
      <c r="DD13" s="208">
        <f t="shared" si="68"/>
        <v>64.447959296197865</v>
      </c>
      <c r="DE13" s="208">
        <v>100</v>
      </c>
      <c r="DF13" s="211">
        <f>Power!P12</f>
        <v>0.39650672911222851</v>
      </c>
      <c r="DG13" s="208">
        <f t="shared" si="69"/>
        <v>60.745833817889377</v>
      </c>
      <c r="DH13" s="208">
        <v>100</v>
      </c>
      <c r="DI13" s="286">
        <f t="shared" si="70"/>
        <v>67.843329296121652</v>
      </c>
      <c r="DJ13" s="287">
        <f>Power!U12</f>
        <v>0.36108122210372406</v>
      </c>
      <c r="DK13" s="285">
        <f t="shared" si="71"/>
        <v>64.252959011731321</v>
      </c>
      <c r="DL13" s="285">
        <v>100</v>
      </c>
      <c r="DM13" s="287">
        <f>Power!Z12</f>
        <v>0.51615134938460216</v>
      </c>
      <c r="DN13" s="285">
        <f t="shared" si="72"/>
        <v>48.901016410924385</v>
      </c>
      <c r="DO13" s="285">
        <v>100</v>
      </c>
      <c r="DP13" s="286">
        <f t="shared" si="73"/>
        <v>56.576987711327853</v>
      </c>
      <c r="DQ13" s="287">
        <f>Power!AE12</f>
        <v>0.24061715015616525</v>
      </c>
      <c r="DR13" s="285">
        <f t="shared" si="74"/>
        <v>76.178902134539641</v>
      </c>
      <c r="DS13" s="285">
        <v>100</v>
      </c>
      <c r="DT13" s="287">
        <f>Power!AJ12</f>
        <v>0.42598594254254585</v>
      </c>
      <c r="DU13" s="285">
        <f t="shared" si="75"/>
        <v>57.82739168828796</v>
      </c>
      <c r="DV13" s="285">
        <v>100</v>
      </c>
      <c r="DW13" s="286">
        <f>Power!AO12</f>
        <v>0.69735530124025868</v>
      </c>
      <c r="DX13" s="285">
        <f t="shared" si="76"/>
        <v>30.96182517721439</v>
      </c>
      <c r="DY13" s="285">
        <v>100</v>
      </c>
      <c r="DZ13" s="286">
        <f t="shared" si="77"/>
        <v>54.989373000014005</v>
      </c>
      <c r="EA13" s="286">
        <f t="shared" si="78"/>
        <v>90.603677808213718</v>
      </c>
      <c r="EB13" s="285">
        <f>Health!D12</f>
        <v>1.8320610687022953E-2</v>
      </c>
      <c r="EC13" s="285">
        <f t="shared" si="79"/>
        <v>0.98167938931297705</v>
      </c>
      <c r="ED13" s="285">
        <f>'Correction coefficients'!AO16</f>
        <v>0.88941711358190501</v>
      </c>
      <c r="EE13" s="285">
        <f t="shared" si="80"/>
        <v>87.439122441653922</v>
      </c>
      <c r="EF13" s="285">
        <f t="shared" si="81"/>
        <v>13.775514081515622</v>
      </c>
      <c r="EG13" s="285">
        <f t="shared" si="82"/>
        <v>87.306301343034633</v>
      </c>
      <c r="EH13" s="285">
        <f>Health!G12</f>
        <v>2.9030265596047045E-2</v>
      </c>
      <c r="EI13" s="285">
        <f t="shared" si="83"/>
        <v>0.97096973440395296</v>
      </c>
      <c r="EJ13" s="288">
        <f>'Correction coefficients'!AQ16</f>
        <v>0.98787833990721319</v>
      </c>
      <c r="EK13" s="285">
        <f t="shared" si="84"/>
        <v>95.960796962989349</v>
      </c>
      <c r="EL13" s="285">
        <f t="shared" si="85"/>
        <v>71.452011236168829</v>
      </c>
      <c r="EM13" s="285">
        <f t="shared" si="86"/>
        <v>29.579421675846639</v>
      </c>
      <c r="EN13" s="285">
        <f>Health!J12</f>
        <v>9.1324200913243114E-3</v>
      </c>
      <c r="EO13" s="285">
        <f t="shared" si="87"/>
        <v>0.99086757990867569</v>
      </c>
      <c r="EP13" s="285">
        <f>'Correction coefficients'!AS16</f>
        <v>0.94288877510511016</v>
      </c>
      <c r="EQ13" s="285">
        <f t="shared" si="88"/>
        <v>93.493513952434142</v>
      </c>
      <c r="ER13" s="285">
        <f t="shared" si="89"/>
        <v>13.636492902754217</v>
      </c>
      <c r="ES13" s="289">
        <f t="shared" si="90"/>
        <v>87.4087293758801</v>
      </c>
      <c r="ET13" s="286">
        <f t="shared" si="91"/>
        <v>92.297811119025809</v>
      </c>
      <c r="EU13" s="285">
        <f>Health!M12</f>
        <v>0.15195632393084613</v>
      </c>
      <c r="EV13" s="285">
        <f t="shared" si="92"/>
        <v>0.84804367606915387</v>
      </c>
      <c r="EW13" s="285">
        <f>'Correction coefficients'!AU16</f>
        <v>0.86092066278941515</v>
      </c>
      <c r="EX13" s="285">
        <f t="shared" si="93"/>
        <v>73.279734043906984</v>
      </c>
      <c r="EY13" s="290">
        <f t="shared" si="94"/>
        <v>53.017211898339028</v>
      </c>
      <c r="EZ13" s="285">
        <f t="shared" si="95"/>
        <v>48.169708025203278</v>
      </c>
      <c r="FA13" s="285">
        <f>Health!P12</f>
        <v>2.2136669874879833E-2</v>
      </c>
      <c r="FB13" s="285">
        <f t="shared" si="96"/>
        <v>0.97786333012512017</v>
      </c>
      <c r="FC13" s="285">
        <f>'Correction coefficients'!AW16</f>
        <v>0.9033480701529486</v>
      </c>
      <c r="FD13" s="285">
        <f t="shared" si="97"/>
        <v>88.451744262044443</v>
      </c>
      <c r="FE13" s="285">
        <f t="shared" si="98"/>
        <v>18.242040129825156</v>
      </c>
      <c r="FF13" s="289">
        <f t="shared" si="99"/>
        <v>82.833361255129532</v>
      </c>
      <c r="FG13" s="285">
        <f t="shared" si="100"/>
        <v>80.865739152975721</v>
      </c>
      <c r="FH13" s="285">
        <f>Health!S12</f>
        <v>5.027652086475598E-4</v>
      </c>
      <c r="FI13" s="291">
        <f t="shared" si="101"/>
        <v>0.99949723479135244</v>
      </c>
      <c r="FJ13" s="291">
        <f>'Correction coefficients'!AY16</f>
        <v>0.99849435297289302</v>
      </c>
      <c r="FK13" s="285">
        <f t="shared" si="102"/>
        <v>99.801242130367527</v>
      </c>
      <c r="FL13" s="285">
        <f t="shared" si="103"/>
        <v>25.276569139612075</v>
      </c>
      <c r="FM13" s="289">
        <f t="shared" si="104"/>
        <v>75.734547533863321</v>
      </c>
      <c r="FN13" s="285">
        <f>Health!V12</f>
        <v>2.5290844714214167E-3</v>
      </c>
      <c r="FO13" s="292">
        <f t="shared" si="105"/>
        <v>0.99747091552857858</v>
      </c>
      <c r="FP13" s="293">
        <f>'Correction coefficients'!BA16</f>
        <v>0.9974791994186698</v>
      </c>
      <c r="FQ13" s="285">
        <f t="shared" si="106"/>
        <v>99.500692536220569</v>
      </c>
      <c r="FR13" s="285">
        <f t="shared" si="107"/>
        <v>50.589285472125994</v>
      </c>
      <c r="FS13" s="285">
        <f t="shared" si="108"/>
        <v>50.423373498114827</v>
      </c>
      <c r="FT13" s="285">
        <f t="shared" si="109"/>
        <v>99.650967333294048</v>
      </c>
    </row>
    <row r="14" spans="1:176" s="294" customFormat="1" ht="14" x14ac:dyDescent="0.15">
      <c r="A14" s="185" t="s">
        <v>19</v>
      </c>
      <c r="B14" s="205">
        <f t="shared" si="0"/>
        <v>72.172708524263214</v>
      </c>
      <c r="C14" s="206">
        <f>Work!D14</f>
        <v>0.12425021422450722</v>
      </c>
      <c r="D14" s="206">
        <f t="shared" si="1"/>
        <v>0.87574978577549278</v>
      </c>
      <c r="E14" s="207">
        <f>'Correction coefficients'!C17</f>
        <v>0.97349544669256094</v>
      </c>
      <c r="F14" s="208">
        <f t="shared" si="2"/>
        <v>85.40130446054836</v>
      </c>
      <c r="G14" s="208">
        <f t="shared" si="3"/>
        <v>83.232433228005121</v>
      </c>
      <c r="H14" s="208">
        <f t="shared" si="4"/>
        <v>16.851727112463742</v>
      </c>
      <c r="I14" s="206">
        <f>Work!G14</f>
        <v>1.6645326504481361E-2</v>
      </c>
      <c r="J14" s="206">
        <f t="shared" si="5"/>
        <v>0.98335467349551864</v>
      </c>
      <c r="K14" s="207">
        <f>'Correction coefficients'!E17</f>
        <v>0.97293470579868446</v>
      </c>
      <c r="L14" s="208">
        <f t="shared" si="6"/>
        <v>95.717249105359258</v>
      </c>
      <c r="M14" s="208">
        <f t="shared" si="7"/>
        <v>38.347679289382782</v>
      </c>
      <c r="N14" s="208">
        <f t="shared" si="8"/>
        <v>62.685088134571075</v>
      </c>
      <c r="O14" s="205">
        <f t="shared" si="110"/>
        <v>90.559276782953816</v>
      </c>
      <c r="P14" s="206">
        <f>Work!J14</f>
        <v>0.69329073482428116</v>
      </c>
      <c r="Q14" s="206">
        <f t="shared" si="9"/>
        <v>0.30670926517571884</v>
      </c>
      <c r="R14" s="207">
        <f>'Correction coefficients'!G17</f>
        <v>0.74283800606127948</v>
      </c>
      <c r="S14" s="208">
        <f t="shared" si="10"/>
        <v>23.555694599381471</v>
      </c>
      <c r="T14" s="208">
        <f t="shared" si="11"/>
        <v>81.743870887088448</v>
      </c>
      <c r="U14" s="208">
        <f t="shared" si="12"/>
        <v>20.561402211982475</v>
      </c>
      <c r="V14" s="206">
        <f>Work!M14</f>
        <v>1.2820512820512886E-2</v>
      </c>
      <c r="W14" s="206">
        <f t="shared" si="13"/>
        <v>0.98717948717948711</v>
      </c>
      <c r="X14" s="207">
        <f>'Correction coefficients'!I17</f>
        <v>0.54447414195235466</v>
      </c>
      <c r="Y14" s="208">
        <f t="shared" si="14"/>
        <v>54.211876719266655</v>
      </c>
      <c r="Z14" s="208">
        <f t="shared" si="15"/>
        <v>2.1074691184151515</v>
      </c>
      <c r="AA14" s="208">
        <f t="shared" si="16"/>
        <v>99.29192261742088</v>
      </c>
      <c r="AB14" s="206">
        <f>Work!P14</f>
        <v>7.6569678407349961E-3</v>
      </c>
      <c r="AC14" s="206">
        <f t="shared" si="17"/>
        <v>0.992343032159265</v>
      </c>
      <c r="AD14" s="209">
        <f>'Correction coefficients'!K17</f>
        <v>0.9546849231838197</v>
      </c>
      <c r="AE14" s="208">
        <f t="shared" si="18"/>
        <v>94.7901182114677</v>
      </c>
      <c r="AF14" s="208">
        <f t="shared" si="19"/>
        <v>14.365816257104882</v>
      </c>
      <c r="AG14" s="208">
        <f t="shared" si="20"/>
        <v>86.672084092236545</v>
      </c>
      <c r="AH14" s="205">
        <f t="shared" si="111"/>
        <v>57.519229843371939</v>
      </c>
      <c r="AI14" s="205">
        <f t="shared" si="21"/>
        <v>70.019480934013018</v>
      </c>
      <c r="AJ14" s="210">
        <f>Money!D13</f>
        <v>0.17052922864060882</v>
      </c>
      <c r="AK14" s="210">
        <f t="shared" si="22"/>
        <v>0.82947077135939118</v>
      </c>
      <c r="AL14" s="207">
        <f>'Correction coefficients'!M17</f>
        <v>0.63521153947756059</v>
      </c>
      <c r="AM14" s="208">
        <f t="shared" si="23"/>
        <v>53.162051157057014</v>
      </c>
      <c r="AN14" s="208">
        <f t="shared" si="24"/>
        <v>29.591627024112036</v>
      </c>
      <c r="AO14" s="208">
        <f t="shared" si="25"/>
        <v>71.823200729763599</v>
      </c>
      <c r="AP14" s="210">
        <f>Money!G13</f>
        <v>2.46179680940386E-2</v>
      </c>
      <c r="AQ14" s="210">
        <f t="shared" si="26"/>
        <v>0.9753820319059614</v>
      </c>
      <c r="AR14" s="207">
        <f>'Correction coefficients'!O17</f>
        <v>0.66642501922109387</v>
      </c>
      <c r="AS14" s="208">
        <f t="shared" si="27"/>
        <v>65.351879946723145</v>
      </c>
      <c r="AT14" s="208">
        <f t="shared" si="28"/>
        <v>5.8596605337253589</v>
      </c>
      <c r="AU14" s="208">
        <f t="shared" si="29"/>
        <v>95.402663250852683</v>
      </c>
      <c r="AV14" s="205">
        <f t="shared" si="112"/>
        <v>59.256965551890076</v>
      </c>
      <c r="AW14" s="210">
        <f>Money!J13</f>
        <v>3.5783994795055341E-2</v>
      </c>
      <c r="AX14" s="210">
        <f t="shared" si="30"/>
        <v>0.96421600520494466</v>
      </c>
      <c r="AY14" s="207">
        <f>'Correction coefficients'!Q17</f>
        <v>0.91346738198584287</v>
      </c>
      <c r="AZ14" s="208">
        <f t="shared" si="31"/>
        <v>88.197207124397451</v>
      </c>
      <c r="BA14" s="208">
        <f t="shared" si="32"/>
        <v>29.013869951380588</v>
      </c>
      <c r="BB14" s="208">
        <f t="shared" si="33"/>
        <v>72.063131989696728</v>
      </c>
      <c r="BC14" s="210">
        <f>Money!M13</f>
        <v>4.615384615384599E-2</v>
      </c>
      <c r="BD14" s="210">
        <f t="shared" si="34"/>
        <v>0.95384615384615401</v>
      </c>
      <c r="BE14" s="208">
        <f>'Correction coefficients'!S17</f>
        <v>0.80774792566084375</v>
      </c>
      <c r="BF14" s="208">
        <f t="shared" si="35"/>
        <v>77.276257964711689</v>
      </c>
      <c r="BG14" s="208">
        <f t="shared" si="36"/>
        <v>18.33045935495231</v>
      </c>
      <c r="BH14" s="208">
        <f t="shared" si="37"/>
        <v>82.823496997474152</v>
      </c>
      <c r="BI14" s="205">
        <f t="shared" si="38"/>
        <v>82.73673254455457</v>
      </c>
      <c r="BJ14" s="205">
        <f t="shared" si="39"/>
        <v>56.257751617041691</v>
      </c>
      <c r="BK14" s="208">
        <f>Knowledge!D13</f>
        <v>0.23595505617977519</v>
      </c>
      <c r="BL14" s="208">
        <f t="shared" si="40"/>
        <v>0.76404494382022481</v>
      </c>
      <c r="BM14" s="207">
        <f>'Correction coefficients'!U17</f>
        <v>0.9873184310106794</v>
      </c>
      <c r="BN14" s="208">
        <f t="shared" si="41"/>
        <v>75.681209860268481</v>
      </c>
      <c r="BO14" s="208">
        <f t="shared" si="42"/>
        <v>96.586419427086767</v>
      </c>
      <c r="BP14" s="208">
        <f t="shared" si="43"/>
        <v>4.5803380184426894</v>
      </c>
      <c r="BQ14" s="208">
        <f>Knowledge!G13</f>
        <v>7.8014184397163122E-2</v>
      </c>
      <c r="BR14" s="208">
        <f t="shared" si="44"/>
        <v>0.92198581560283688</v>
      </c>
      <c r="BS14" s="207">
        <f>'Correction coefficients'!W17</f>
        <v>0.73879909299463509</v>
      </c>
      <c r="BT14" s="208">
        <f t="shared" si="45"/>
        <v>68.435066147808186</v>
      </c>
      <c r="BU14" s="208">
        <f t="shared" si="46"/>
        <v>21.415420167695675</v>
      </c>
      <c r="BV14" s="208">
        <f t="shared" si="47"/>
        <v>79.815809805449859</v>
      </c>
      <c r="BW14" s="205">
        <f t="shared" si="48"/>
        <v>72.058138004038341</v>
      </c>
      <c r="BX14" s="208">
        <f>Knowledge!J13</f>
        <v>0.45993031358885017</v>
      </c>
      <c r="BY14" s="208">
        <f t="shared" si="49"/>
        <v>0.54006968641114983</v>
      </c>
      <c r="BZ14" s="207">
        <f>'Correction coefficients'!Y17</f>
        <v>0.80277630292075786</v>
      </c>
      <c r="CA14" s="208">
        <f t="shared" si="50"/>
        <v>43.92195947149488</v>
      </c>
      <c r="CB14" s="208">
        <f t="shared" si="51"/>
        <v>74.877274325357419</v>
      </c>
      <c r="CC14" s="208">
        <f t="shared" si="52"/>
        <v>26.700411853370113</v>
      </c>
      <c r="CD14" s="205">
        <f t="shared" si="53"/>
        <v>74.656325609629278</v>
      </c>
      <c r="CE14" s="208">
        <f>Time!D13</f>
        <v>5.4878048780487854E-2</v>
      </c>
      <c r="CF14" s="208">
        <f t="shared" si="54"/>
        <v>94.567073170731703</v>
      </c>
      <c r="CG14" s="208">
        <v>100</v>
      </c>
      <c r="CH14" s="208">
        <f>Time!G13</f>
        <v>0.23051948051948057</v>
      </c>
      <c r="CI14" s="208">
        <f t="shared" si="55"/>
        <v>77.178571428571431</v>
      </c>
      <c r="CJ14" s="208">
        <v>100</v>
      </c>
      <c r="CK14" s="208">
        <f t="shared" si="56"/>
        <v>85.872822299651574</v>
      </c>
      <c r="CL14" s="208">
        <f>Time!J13</f>
        <v>6.8150208623087738E-2</v>
      </c>
      <c r="CM14" s="208">
        <f t="shared" si="57"/>
        <v>0.93184979137691226</v>
      </c>
      <c r="CN14" s="208">
        <f>'Correction coefficients'!AC17</f>
        <v>0.79052297463550891</v>
      </c>
      <c r="CO14" s="208">
        <f t="shared" si="58"/>
        <v>73.928218230282752</v>
      </c>
      <c r="CP14" s="208">
        <f t="shared" si="59"/>
        <v>23.36621966893723</v>
      </c>
      <c r="CQ14" s="208">
        <f t="shared" si="60"/>
        <v>77.815145969237477</v>
      </c>
      <c r="CR14" s="208">
        <f>Time!M13</f>
        <v>4.6025104602510414E-2</v>
      </c>
      <c r="CS14" s="208">
        <f t="shared" si="61"/>
        <v>0.95397489539748959</v>
      </c>
      <c r="CT14" s="207">
        <f>'Correction coefficients'!AE17</f>
        <v>0.5811048243659731</v>
      </c>
      <c r="CU14" s="208">
        <f t="shared" si="62"/>
        <v>55.881581989911069</v>
      </c>
      <c r="CV14" s="208">
        <f t="shared" si="63"/>
        <v>8.0967625809444925</v>
      </c>
      <c r="CW14" s="208">
        <f t="shared" si="64"/>
        <v>93.279111798829973</v>
      </c>
      <c r="CX14" s="208">
        <f t="shared" si="65"/>
        <v>64.904900110096918</v>
      </c>
      <c r="CY14" s="205">
        <f t="shared" si="66"/>
        <v>36.083273982447032</v>
      </c>
      <c r="CZ14" s="211">
        <f>Power!F13</f>
        <v>0.5457578317415348</v>
      </c>
      <c r="DA14" s="208">
        <f t="shared" si="67"/>
        <v>45.969974657588054</v>
      </c>
      <c r="DB14" s="208">
        <v>100</v>
      </c>
      <c r="DC14" s="211">
        <f>Power!K13</f>
        <v>0.49950105353770224</v>
      </c>
      <c r="DD14" s="208">
        <f t="shared" si="68"/>
        <v>50.54939569976748</v>
      </c>
      <c r="DE14" s="208">
        <v>100</v>
      </c>
      <c r="DF14" s="211">
        <f>Power!P13</f>
        <v>0.490207423773939</v>
      </c>
      <c r="DG14" s="208">
        <f t="shared" si="69"/>
        <v>51.469465046380037</v>
      </c>
      <c r="DH14" s="208">
        <v>100</v>
      </c>
      <c r="DI14" s="286">
        <f t="shared" si="70"/>
        <v>49.329611801245193</v>
      </c>
      <c r="DJ14" s="287">
        <f>Power!U13</f>
        <v>0.86173893321188277</v>
      </c>
      <c r="DK14" s="285">
        <f t="shared" si="71"/>
        <v>14.687845612023605</v>
      </c>
      <c r="DL14" s="285">
        <v>100</v>
      </c>
      <c r="DM14" s="287">
        <f>Power!Z13</f>
        <v>0.67015935120043635</v>
      </c>
      <c r="DN14" s="285">
        <f t="shared" si="72"/>
        <v>33.654224231156803</v>
      </c>
      <c r="DO14" s="285">
        <v>100</v>
      </c>
      <c r="DP14" s="286">
        <f t="shared" si="73"/>
        <v>24.171034921590206</v>
      </c>
      <c r="DQ14" s="287">
        <f>Power!AE13</f>
        <v>0.83545046572964576</v>
      </c>
      <c r="DR14" s="285">
        <f t="shared" si="74"/>
        <v>17.29040389276507</v>
      </c>
      <c r="DS14" s="285">
        <v>100</v>
      </c>
      <c r="DT14" s="287">
        <f>Power!AJ13</f>
        <v>0.18124063828418369</v>
      </c>
      <c r="DU14" s="285">
        <f t="shared" si="75"/>
        <v>82.057176809865808</v>
      </c>
      <c r="DV14" s="285">
        <v>100</v>
      </c>
      <c r="DW14" s="286">
        <f>Power!AO13</f>
        <v>0.81962128041382876</v>
      </c>
      <c r="DX14" s="285">
        <f t="shared" si="76"/>
        <v>18.857493239030951</v>
      </c>
      <c r="DY14" s="285">
        <v>100</v>
      </c>
      <c r="DZ14" s="286">
        <f t="shared" si="77"/>
        <v>39.401691313887277</v>
      </c>
      <c r="EA14" s="286">
        <f t="shared" si="78"/>
        <v>81.631161676748761</v>
      </c>
      <c r="EB14" s="285">
        <f>Health!D13</f>
        <v>4.3310875842155871E-2</v>
      </c>
      <c r="EC14" s="285">
        <f t="shared" si="79"/>
        <v>0.95668912415784413</v>
      </c>
      <c r="ED14" s="285">
        <f>'Correction coefficients'!AO17</f>
        <v>0.78942283080558384</v>
      </c>
      <c r="EE14" s="285">
        <f t="shared" si="80"/>
        <v>75.7679914227664</v>
      </c>
      <c r="EF14" s="285">
        <f t="shared" si="81"/>
        <v>15.955928082771196</v>
      </c>
      <c r="EG14" s="285">
        <f t="shared" si="82"/>
        <v>85.210121130221793</v>
      </c>
      <c r="EH14" s="285">
        <f>Health!G13</f>
        <v>5.5520102105935054E-2</v>
      </c>
      <c r="EI14" s="285">
        <f t="shared" si="83"/>
        <v>0.94447989789406495</v>
      </c>
      <c r="EJ14" s="288">
        <f>'Correction coefficients'!AQ17</f>
        <v>0.97251382125403263</v>
      </c>
      <c r="EK14" s="285">
        <f t="shared" si="84"/>
        <v>91.933455705258993</v>
      </c>
      <c r="EL14" s="285">
        <f t="shared" si="85"/>
        <v>67.916003292350013</v>
      </c>
      <c r="EM14" s="285">
        <f t="shared" si="86"/>
        <v>33.138258665376902</v>
      </c>
      <c r="EN14" s="285">
        <f>Health!J13</f>
        <v>2.1355617455895981E-2</v>
      </c>
      <c r="EO14" s="285">
        <f t="shared" si="87"/>
        <v>0.97864438254410402</v>
      </c>
      <c r="EP14" s="285">
        <f>'Correction coefficients'!AS17</f>
        <v>0.85363189691239383</v>
      </c>
      <c r="EQ14" s="285">
        <f t="shared" si="88"/>
        <v>83.704804006704407</v>
      </c>
      <c r="ER14" s="285">
        <f t="shared" si="89"/>
        <v>12.136102272090048</v>
      </c>
      <c r="ES14" s="289">
        <f t="shared" si="90"/>
        <v>88.970494354144236</v>
      </c>
      <c r="ET14" s="286">
        <f t="shared" si="91"/>
        <v>83.8020837115766</v>
      </c>
      <c r="EU14" s="285">
        <f>Health!M13</f>
        <v>0.2627986348122866</v>
      </c>
      <c r="EV14" s="285">
        <f t="shared" si="92"/>
        <v>0.7372013651877134</v>
      </c>
      <c r="EW14" s="285">
        <f>'Correction coefficients'!AU17</f>
        <v>0.88527660663530472</v>
      </c>
      <c r="EX14" s="285">
        <f t="shared" si="93"/>
        <v>65.610085175049008</v>
      </c>
      <c r="EY14" s="290">
        <f t="shared" si="94"/>
        <v>72.345683442687289</v>
      </c>
      <c r="EZ14" s="285">
        <f t="shared" si="95"/>
        <v>28.913940753258345</v>
      </c>
      <c r="FA14" s="285">
        <f>Health!P13</f>
        <v>5.6179775280897903E-3</v>
      </c>
      <c r="FB14" s="285">
        <f t="shared" si="96"/>
        <v>0.99438202247191021</v>
      </c>
      <c r="FC14" s="285">
        <f>'Correction coefficients'!AW17</f>
        <v>0.748058283136116</v>
      </c>
      <c r="FD14" s="285">
        <f t="shared" si="97"/>
        <v>74.641715142663827</v>
      </c>
      <c r="FE14" s="285">
        <f t="shared" si="98"/>
        <v>1.9262848090799101</v>
      </c>
      <c r="FF14" s="289">
        <f t="shared" si="99"/>
        <v>99.249064674605421</v>
      </c>
      <c r="FG14" s="285">
        <f t="shared" si="100"/>
        <v>70.12590015885641</v>
      </c>
      <c r="FH14" s="285">
        <f>Health!S13</f>
        <v>2.1511985248924392E-2</v>
      </c>
      <c r="FI14" s="291">
        <f t="shared" si="101"/>
        <v>0.97848801475107561</v>
      </c>
      <c r="FJ14" s="291">
        <f>'Correction coefficients'!AY17</f>
        <v>0.90190926426270202</v>
      </c>
      <c r="FK14" s="285">
        <f t="shared" si="102"/>
        <v>88.368233141927433</v>
      </c>
      <c r="FL14" s="285">
        <f t="shared" si="103"/>
        <v>17.586250050910966</v>
      </c>
      <c r="FM14" s="289">
        <f t="shared" si="104"/>
        <v>83.489675602567999</v>
      </c>
      <c r="FN14" s="285">
        <f>Health!V13</f>
        <v>1.0741138560688146E-3</v>
      </c>
      <c r="FO14" s="292">
        <f t="shared" si="105"/>
        <v>0.99892588614393119</v>
      </c>
      <c r="FP14" s="293">
        <f>'Correction coefficients'!BA17</f>
        <v>0.96827833838421096</v>
      </c>
      <c r="FQ14" s="285">
        <f t="shared" si="106"/>
        <v>96.756591423237708</v>
      </c>
      <c r="FR14" s="285">
        <f t="shared" si="107"/>
        <v>3.2594322323193174</v>
      </c>
      <c r="FS14" s="289">
        <f t="shared" si="108"/>
        <v>97.767679603039852</v>
      </c>
      <c r="FT14" s="285">
        <f t="shared" si="109"/>
        <v>92.562412282582571</v>
      </c>
    </row>
    <row r="15" spans="1:176" s="294" customFormat="1" ht="14" x14ac:dyDescent="0.15">
      <c r="A15" s="185" t="s">
        <v>20</v>
      </c>
      <c r="B15" s="205">
        <f t="shared" si="0"/>
        <v>75.94126058827365</v>
      </c>
      <c r="C15" s="206">
        <f>Work!D15</f>
        <v>0.15289648622981966</v>
      </c>
      <c r="D15" s="206">
        <f t="shared" si="1"/>
        <v>0.84710351377018034</v>
      </c>
      <c r="E15" s="207">
        <f>'Correction coefficients'!C18</f>
        <v>0.92580860468574522</v>
      </c>
      <c r="F15" s="208">
        <f t="shared" si="2"/>
        <v>78.64131648868829</v>
      </c>
      <c r="G15" s="208">
        <f t="shared" si="3"/>
        <v>68.369345099270561</v>
      </c>
      <c r="H15" s="208">
        <f t="shared" si="4"/>
        <v>31.76257349010206</v>
      </c>
      <c r="I15" s="206">
        <f>Work!G15</f>
        <v>9.1891891891891841E-2</v>
      </c>
      <c r="J15" s="206">
        <f t="shared" si="5"/>
        <v>0.90810810810810816</v>
      </c>
      <c r="K15" s="207">
        <f>'Correction coefficients'!E18</f>
        <v>0.94765935463497875</v>
      </c>
      <c r="L15" s="208">
        <f t="shared" si="6"/>
        <v>86.197137223183603</v>
      </c>
      <c r="M15" s="208">
        <f t="shared" si="7"/>
        <v>64.895816467974598</v>
      </c>
      <c r="N15" s="208">
        <f t="shared" si="8"/>
        <v>36.194039252970605</v>
      </c>
      <c r="O15" s="205">
        <f t="shared" si="110"/>
        <v>82.419226855935946</v>
      </c>
      <c r="P15" s="206">
        <f>Work!J15</f>
        <v>0.60283687943262421</v>
      </c>
      <c r="Q15" s="206">
        <f t="shared" si="9"/>
        <v>0.39716312056737579</v>
      </c>
      <c r="R15" s="207">
        <f>'Correction coefficients'!G18</f>
        <v>0.85225544890044869</v>
      </c>
      <c r="S15" s="208">
        <f t="shared" si="10"/>
        <v>34.509958926979337</v>
      </c>
      <c r="T15" s="208">
        <f t="shared" si="11"/>
        <v>86.792828060641867</v>
      </c>
      <c r="U15" s="208">
        <f t="shared" si="12"/>
        <v>15.026377734086479</v>
      </c>
      <c r="V15" s="206">
        <f>Work!M15</f>
        <v>7.8260869565217384E-2</v>
      </c>
      <c r="W15" s="206">
        <f t="shared" si="13"/>
        <v>0.92173913043478262</v>
      </c>
      <c r="X15" s="207">
        <f>'Correction coefficients'!I18</f>
        <v>0.87657527944399583</v>
      </c>
      <c r="Y15" s="208">
        <f t="shared" si="14"/>
        <v>80.989399847698195</v>
      </c>
      <c r="Z15" s="208">
        <f t="shared" si="15"/>
        <v>38.649417884673234</v>
      </c>
      <c r="AA15" s="208">
        <f t="shared" si="16"/>
        <v>62.476405557942897</v>
      </c>
      <c r="AB15" s="206">
        <f>Work!P15</f>
        <v>3.8850038850037905E-3</v>
      </c>
      <c r="AC15" s="206">
        <f t="shared" si="17"/>
        <v>0.99611499611499621</v>
      </c>
      <c r="AD15" s="209">
        <f>'Correction coefficients'!K18</f>
        <v>0.94729625995310329</v>
      </c>
      <c r="AE15" s="208">
        <f t="shared" si="18"/>
        <v>94.417985019990653</v>
      </c>
      <c r="AF15" s="208">
        <f t="shared" si="19"/>
        <v>6.7769223525112725</v>
      </c>
      <c r="AG15" s="208">
        <f t="shared" si="20"/>
        <v>94.263062102353345</v>
      </c>
      <c r="AH15" s="205">
        <f t="shared" si="111"/>
        <v>69.972447931556061</v>
      </c>
      <c r="AI15" s="205">
        <f t="shared" si="21"/>
        <v>86.501522660420591</v>
      </c>
      <c r="AJ15" s="210">
        <f>Money!D14</f>
        <v>9.8700048146364905E-2</v>
      </c>
      <c r="AK15" s="210">
        <f t="shared" si="22"/>
        <v>0.9012999518536351</v>
      </c>
      <c r="AL15" s="207">
        <f>'Correction coefficients'!M18</f>
        <v>0.94068045854366011</v>
      </c>
      <c r="AM15" s="208">
        <f t="shared" si="23"/>
        <v>84.935689947510568</v>
      </c>
      <c r="AN15" s="208">
        <f t="shared" si="24"/>
        <v>63.645172059739423</v>
      </c>
      <c r="AO15" s="208">
        <f t="shared" si="25"/>
        <v>37.453052914404594</v>
      </c>
      <c r="AP15" s="210">
        <f>Money!G14</f>
        <v>1.8094246290028648E-2</v>
      </c>
      <c r="AQ15" s="210">
        <f t="shared" si="26"/>
        <v>0.98190575370997135</v>
      </c>
      <c r="AR15" s="207">
        <f>'Correction coefficients'!O18</f>
        <v>0.82982843857570343</v>
      </c>
      <c r="AS15" s="208">
        <f t="shared" si="27"/>
        <v>81.666518524534837</v>
      </c>
      <c r="AT15" s="208">
        <f t="shared" si="28"/>
        <v>9.0160976915509945</v>
      </c>
      <c r="AU15" s="208">
        <f t="shared" si="29"/>
        <v>92.104830064181357</v>
      </c>
      <c r="AV15" s="205">
        <f t="shared" si="112"/>
        <v>83.301104236022695</v>
      </c>
      <c r="AW15" s="210">
        <f>Money!J14</f>
        <v>2.0576131687242816E-2</v>
      </c>
      <c r="AX15" s="210">
        <f t="shared" si="30"/>
        <v>0.97942386831275718</v>
      </c>
      <c r="AY15" s="207">
        <f>'Correction coefficients'!Q18</f>
        <v>0.96225044864937626</v>
      </c>
      <c r="AZ15" s="208">
        <f t="shared" si="31"/>
        <v>94.302654613483966</v>
      </c>
      <c r="BA15" s="208">
        <f t="shared" si="32"/>
        <v>35.442328367472165</v>
      </c>
      <c r="BB15" s="208">
        <f t="shared" si="33"/>
        <v>65.598304797407522</v>
      </c>
      <c r="BC15" s="210">
        <f>Money!M14</f>
        <v>2.4175824175824201E-2</v>
      </c>
      <c r="BD15" s="210">
        <f t="shared" si="34"/>
        <v>0.9758241758241758</v>
      </c>
      <c r="BE15" s="208">
        <f>'Correction coefficients'!S18</f>
        <v>0.87309927785635499</v>
      </c>
      <c r="BF15" s="208">
        <f t="shared" si="35"/>
        <v>85.347146939459208</v>
      </c>
      <c r="BG15" s="208">
        <f t="shared" si="36"/>
        <v>15.445826587886563</v>
      </c>
      <c r="BH15" s="208">
        <f t="shared" si="37"/>
        <v>85.649645536685142</v>
      </c>
      <c r="BI15" s="205">
        <f t="shared" si="38"/>
        <v>89.824900776471594</v>
      </c>
      <c r="BJ15" s="205">
        <f t="shared" si="39"/>
        <v>67.352533308470186</v>
      </c>
      <c r="BK15" s="208">
        <f>Knowledge!D14</f>
        <v>7.7551020408163307E-2</v>
      </c>
      <c r="BL15" s="208">
        <f t="shared" si="40"/>
        <v>0.92244897959183669</v>
      </c>
      <c r="BM15" s="207">
        <f>'Correction coefficients'!U18</f>
        <v>0.99993701404740143</v>
      </c>
      <c r="BN15" s="208">
        <f t="shared" si="41"/>
        <v>92.316696948149229</v>
      </c>
      <c r="BO15" s="208">
        <f t="shared" si="42"/>
        <v>100.97322851287655</v>
      </c>
      <c r="BP15" s="208">
        <f t="shared" si="43"/>
        <v>7.8788928054462318E-2</v>
      </c>
      <c r="BQ15" s="208">
        <f>Knowledge!G14</f>
        <v>7.3417721518987289E-2</v>
      </c>
      <c r="BR15" s="208">
        <f t="shared" si="44"/>
        <v>0.92658227848101271</v>
      </c>
      <c r="BS15" s="207">
        <f>'Correction coefficients'!W18</f>
        <v>0.71235696898800338</v>
      </c>
      <c r="BT15" s="208">
        <f t="shared" si="45"/>
        <v>66.345676998256494</v>
      </c>
      <c r="BU15" s="208">
        <f t="shared" si="46"/>
        <v>18.584936877649298</v>
      </c>
      <c r="BV15" s="208">
        <f t="shared" si="47"/>
        <v>82.667095129794177</v>
      </c>
      <c r="BW15" s="205">
        <f t="shared" si="48"/>
        <v>79.331186973202861</v>
      </c>
      <c r="BX15" s="208">
        <f>Knowledge!J14</f>
        <v>0.34722222222222232</v>
      </c>
      <c r="BY15" s="208">
        <f t="shared" si="49"/>
        <v>0.65277777777777768</v>
      </c>
      <c r="BZ15" s="207">
        <f>'Correction coefficients'!Y18</f>
        <v>0.86936329064455664</v>
      </c>
      <c r="CA15" s="208">
        <f t="shared" si="50"/>
        <v>57.182602657904461</v>
      </c>
      <c r="CB15" s="208">
        <f t="shared" si="51"/>
        <v>76.311126559928582</v>
      </c>
      <c r="CC15" s="208">
        <f t="shared" si="52"/>
        <v>25.047245414596997</v>
      </c>
      <c r="CD15" s="205">
        <f t="shared" si="53"/>
        <v>74.190094977804065</v>
      </c>
      <c r="CE15" s="208">
        <f>Time!D14</f>
        <v>0.18230563002680977</v>
      </c>
      <c r="CF15" s="208">
        <f t="shared" si="54"/>
        <v>81.951742627345837</v>
      </c>
      <c r="CG15" s="208">
        <v>100</v>
      </c>
      <c r="CH15" s="208">
        <f>Time!G14</f>
        <v>0.29773226042428691</v>
      </c>
      <c r="CI15" s="208">
        <f t="shared" si="55"/>
        <v>70.524506217995594</v>
      </c>
      <c r="CJ15" s="208">
        <v>100</v>
      </c>
      <c r="CK15" s="208">
        <f t="shared" si="56"/>
        <v>76.238124422670722</v>
      </c>
      <c r="CL15" s="208">
        <f>Time!J14</f>
        <v>9.0090090090090058E-2</v>
      </c>
      <c r="CM15" s="208">
        <f t="shared" si="57"/>
        <v>0.90990990990990994</v>
      </c>
      <c r="CN15" s="208">
        <f>'Correction coefficients'!AC18</f>
        <v>0.88327812423677998</v>
      </c>
      <c r="CO15" s="208">
        <f t="shared" si="58"/>
        <v>80.566648326518589</v>
      </c>
      <c r="CP15" s="208">
        <f t="shared" si="59"/>
        <v>43.690910213384768</v>
      </c>
      <c r="CQ15" s="208">
        <f t="shared" si="60"/>
        <v>57.438005117070631</v>
      </c>
      <c r="CR15" s="208">
        <f>Time!M14</f>
        <v>7.5075075075074937E-2</v>
      </c>
      <c r="CS15" s="208">
        <f t="shared" si="61"/>
        <v>0.92492492492492506</v>
      </c>
      <c r="CT15" s="207">
        <f>'Correction coefficients'!AE18</f>
        <v>0.68613286603919144</v>
      </c>
      <c r="CU15" s="208">
        <f t="shared" si="62"/>
        <v>63.827517571372461</v>
      </c>
      <c r="CV15" s="208">
        <f t="shared" si="63"/>
        <v>17.381999765752784</v>
      </c>
      <c r="CW15" s="208">
        <f t="shared" si="64"/>
        <v>83.896641181826908</v>
      </c>
      <c r="CX15" s="208">
        <f t="shared" si="65"/>
        <v>72.197082948945521</v>
      </c>
      <c r="CY15" s="205">
        <f t="shared" si="66"/>
        <v>55.825487951104897</v>
      </c>
      <c r="CZ15" s="211">
        <f>Power!F14</f>
        <v>0.58935615971149313</v>
      </c>
      <c r="DA15" s="208">
        <f t="shared" si="67"/>
        <v>41.653740188562182</v>
      </c>
      <c r="DB15" s="208">
        <v>100</v>
      </c>
      <c r="DC15" s="211">
        <f>Power!K14</f>
        <v>0.52872516608786646</v>
      </c>
      <c r="DD15" s="208">
        <f t="shared" si="68"/>
        <v>47.65620855730122</v>
      </c>
      <c r="DE15" s="208">
        <v>100</v>
      </c>
      <c r="DF15" s="211">
        <f>Power!P14</f>
        <v>0.53851453321129283</v>
      </c>
      <c r="DG15" s="208">
        <f t="shared" si="69"/>
        <v>46.687061212082007</v>
      </c>
      <c r="DH15" s="208">
        <v>100</v>
      </c>
      <c r="DI15" s="286">
        <f t="shared" si="70"/>
        <v>45.332336652648472</v>
      </c>
      <c r="DJ15" s="287">
        <f>Power!U14</f>
        <v>0.61278589772822412</v>
      </c>
      <c r="DK15" s="285">
        <f t="shared" si="71"/>
        <v>39.334196124905816</v>
      </c>
      <c r="DL15" s="285">
        <v>100</v>
      </c>
      <c r="DM15" s="287">
        <f>Power!Z14</f>
        <v>0.39716860566284329</v>
      </c>
      <c r="DN15" s="285">
        <f t="shared" si="72"/>
        <v>60.680308039378517</v>
      </c>
      <c r="DO15" s="285">
        <v>100</v>
      </c>
      <c r="DP15" s="286">
        <f t="shared" si="73"/>
        <v>50.007252082142166</v>
      </c>
      <c r="DQ15" s="287">
        <f>Power!AE14</f>
        <v>3.4210657456618887E-2</v>
      </c>
      <c r="DR15" s="285">
        <f t="shared" si="74"/>
        <v>96.613144911794734</v>
      </c>
      <c r="DS15" s="285">
        <v>100</v>
      </c>
      <c r="DT15" s="287">
        <f>Power!AJ14</f>
        <v>3.6208627560013196E-2</v>
      </c>
      <c r="DU15" s="285">
        <f t="shared" si="75"/>
        <v>96.415345871558699</v>
      </c>
      <c r="DV15" s="285">
        <v>100</v>
      </c>
      <c r="DW15" s="286">
        <f>Power!AO14</f>
        <v>0.63424342893823826</v>
      </c>
      <c r="DX15" s="285">
        <f t="shared" si="76"/>
        <v>37.209900535114414</v>
      </c>
      <c r="DY15" s="285">
        <v>100</v>
      </c>
      <c r="DZ15" s="286">
        <f t="shared" si="77"/>
        <v>76.746130439489278</v>
      </c>
      <c r="EA15" s="286">
        <f t="shared" si="78"/>
        <v>91.333718086542135</v>
      </c>
      <c r="EB15" s="285">
        <f>Health!D14</f>
        <v>2.9708853238266109E-3</v>
      </c>
      <c r="EC15" s="285">
        <f t="shared" si="79"/>
        <v>0.99702911467617339</v>
      </c>
      <c r="ED15" s="285">
        <f>'Correction coefficients'!AO18</f>
        <v>1</v>
      </c>
      <c r="EE15" s="285">
        <f t="shared" si="80"/>
        <v>99.70588235294116</v>
      </c>
      <c r="EF15" s="285">
        <f t="shared" si="81"/>
        <v>101.01160517443061</v>
      </c>
      <c r="EG15" s="285">
        <f t="shared" si="82"/>
        <v>0</v>
      </c>
      <c r="EH15" s="285">
        <f>Health!G14</f>
        <v>2.1871202916160293E-2</v>
      </c>
      <c r="EI15" s="285">
        <f t="shared" si="83"/>
        <v>0.97812879708383971</v>
      </c>
      <c r="EJ15" s="288">
        <f>'Correction coefficients'!AQ18</f>
        <v>0.99577420385358495</v>
      </c>
      <c r="EK15" s="285">
        <f t="shared" si="84"/>
        <v>97.425546994060099</v>
      </c>
      <c r="EL15" s="285">
        <f t="shared" si="85"/>
        <v>84.787057885928647</v>
      </c>
      <c r="EM15" s="285">
        <f t="shared" si="86"/>
        <v>16.236467586506514</v>
      </c>
      <c r="EN15" s="285">
        <f>Health!J14</f>
        <v>1.4409221902017322E-2</v>
      </c>
      <c r="EO15" s="285">
        <f t="shared" si="87"/>
        <v>0.98559077809798268</v>
      </c>
      <c r="EP15" s="285">
        <f>'Correction coefficients'!AS18</f>
        <v>0.96907528150183564</v>
      </c>
      <c r="EQ15" s="285">
        <f t="shared" si="88"/>
        <v>95.556054412360666</v>
      </c>
      <c r="ER15" s="285">
        <f t="shared" si="89"/>
        <v>31.929062354419486</v>
      </c>
      <c r="ES15" s="289">
        <f t="shared" si="90"/>
        <v>69.10459147760605</v>
      </c>
      <c r="ET15" s="286">
        <f t="shared" si="91"/>
        <v>97.562494586453965</v>
      </c>
      <c r="EU15" s="285">
        <f>Health!M14</f>
        <v>0.17186108637577924</v>
      </c>
      <c r="EV15" s="285">
        <f t="shared" si="92"/>
        <v>0.82813891362422076</v>
      </c>
      <c r="EW15" s="285">
        <f>'Correction coefficients'!AU18</f>
        <v>0.87009536767873275</v>
      </c>
      <c r="EX15" s="285">
        <f t="shared" si="93"/>
        <v>72.335423421354335</v>
      </c>
      <c r="EY15" s="290">
        <f t="shared" si="94"/>
        <v>58.227803967653827</v>
      </c>
      <c r="EZ15" s="285">
        <f t="shared" si="95"/>
        <v>42.967355269445321</v>
      </c>
      <c r="FA15" s="285">
        <f>Health!P14</f>
        <v>1.2552301255230214E-2</v>
      </c>
      <c r="FB15" s="285">
        <f t="shared" si="96"/>
        <v>0.98744769874476979</v>
      </c>
      <c r="FC15" s="285">
        <f>'Correction coefficients'!AW18</f>
        <v>0.86693271194714128</v>
      </c>
      <c r="FD15" s="285">
        <f t="shared" si="97"/>
        <v>85.749020426497935</v>
      </c>
      <c r="FE15" s="285">
        <f t="shared" si="98"/>
        <v>8.2160095524831505</v>
      </c>
      <c r="FF15" s="289">
        <f t="shared" si="99"/>
        <v>92.876795418910376</v>
      </c>
      <c r="FG15" s="285">
        <f t="shared" si="100"/>
        <v>79.042221923926135</v>
      </c>
      <c r="FH15" s="285">
        <f>Health!S14</f>
        <v>1.0235414534287557E-3</v>
      </c>
      <c r="FI15" s="291">
        <f t="shared" si="101"/>
        <v>0.99897645854657124</v>
      </c>
      <c r="FJ15" s="291">
        <f>'Correction coefficients'!AY18</f>
        <v>0.98991909743088358</v>
      </c>
      <c r="FK15" s="285">
        <f t="shared" si="102"/>
        <v>98.901681545713103</v>
      </c>
      <c r="FL15" s="285">
        <f t="shared" si="103"/>
        <v>9.2726433161472368</v>
      </c>
      <c r="FM15" s="289">
        <f t="shared" si="104"/>
        <v>91.743113005659509</v>
      </c>
      <c r="FN15" s="285">
        <f>Health!V14</f>
        <v>2.5706940874036244E-3</v>
      </c>
      <c r="FO15" s="292">
        <f t="shared" si="105"/>
        <v>0.99742930591259638</v>
      </c>
      <c r="FP15" s="293">
        <f>'Correction coefficients'!BA18</f>
        <v>0.98936947787276297</v>
      </c>
      <c r="FQ15" s="285">
        <f t="shared" si="106"/>
        <v>98.695785048968048</v>
      </c>
      <c r="FR15" s="285">
        <f t="shared" si="107"/>
        <v>19.607059363640396</v>
      </c>
      <c r="FS15" s="289">
        <f t="shared" si="108"/>
        <v>81.409768895715928</v>
      </c>
      <c r="FT15" s="285">
        <f t="shared" si="109"/>
        <v>98.798733297340576</v>
      </c>
    </row>
    <row r="16" spans="1:176" s="294" customFormat="1" ht="14" x14ac:dyDescent="0.15">
      <c r="A16" s="185" t="s">
        <v>21</v>
      </c>
      <c r="B16" s="205">
        <f t="shared" si="0"/>
        <v>64.472325294685717</v>
      </c>
      <c r="C16" s="206">
        <f>Work!D16</f>
        <v>0.22373300370828197</v>
      </c>
      <c r="D16" s="206">
        <f t="shared" si="1"/>
        <v>0.77626699629171803</v>
      </c>
      <c r="E16" s="207">
        <f>'Correction coefficients'!C19</f>
        <v>0.81106705069441898</v>
      </c>
      <c r="F16" s="208">
        <f t="shared" si="2"/>
        <v>63.330853740140185</v>
      </c>
      <c r="G16" s="208">
        <f t="shared" si="3"/>
        <v>54.887807626421697</v>
      </c>
      <c r="H16" s="208">
        <f t="shared" si="4"/>
        <v>45.383453578837987</v>
      </c>
      <c r="I16" s="206">
        <f>Work!G16</f>
        <v>0.10839694656488552</v>
      </c>
      <c r="J16" s="206">
        <f t="shared" si="5"/>
        <v>0.89160305343511448</v>
      </c>
      <c r="K16" s="207">
        <f>'Correction coefficients'!E19</f>
        <v>0.89361271774767637</v>
      </c>
      <c r="L16" s="208">
        <f t="shared" si="6"/>
        <v>79.878034945495656</v>
      </c>
      <c r="M16" s="208">
        <f t="shared" si="7"/>
        <v>51.068064987797001</v>
      </c>
      <c r="N16" s="208">
        <f t="shared" si="8"/>
        <v>50.065945990153523</v>
      </c>
      <c r="O16" s="205">
        <f t="shared" si="110"/>
        <v>71.604444342817914</v>
      </c>
      <c r="P16" s="206">
        <f>Work!J16</f>
        <v>0.47096774193548385</v>
      </c>
      <c r="Q16" s="206">
        <f t="shared" si="9"/>
        <v>0.52903225806451615</v>
      </c>
      <c r="R16" s="207">
        <f>'Correction coefficients'!G19</f>
        <v>0.71738318084468966</v>
      </c>
      <c r="S16" s="208">
        <f t="shared" si="10"/>
        <v>38.572365561917358</v>
      </c>
      <c r="T16" s="208">
        <f t="shared" si="11"/>
        <v>66.836352000497087</v>
      </c>
      <c r="U16" s="208">
        <f t="shared" si="12"/>
        <v>34.86597470512416</v>
      </c>
      <c r="V16" s="206">
        <f>Work!M16</f>
        <v>5.573770491803276E-2</v>
      </c>
      <c r="W16" s="206">
        <f t="shared" si="13"/>
        <v>0.94426229508196724</v>
      </c>
      <c r="X16" s="207">
        <f>'Correction coefficients'!I19</f>
        <v>0.54068643879337031</v>
      </c>
      <c r="Y16" s="208">
        <f t="shared" si="14"/>
        <v>51.544431943857617</v>
      </c>
      <c r="Z16" s="208">
        <f t="shared" si="15"/>
        <v>8.6538474396887022</v>
      </c>
      <c r="AA16" s="208">
        <f t="shared" si="16"/>
        <v>92.785822380346772</v>
      </c>
      <c r="AB16" s="206">
        <f>Work!P16</f>
        <v>1.1627906976744207E-2</v>
      </c>
      <c r="AC16" s="206">
        <f t="shared" si="17"/>
        <v>0.98837209302325579</v>
      </c>
      <c r="AD16" s="209">
        <f>'Correction coefficients'!K19</f>
        <v>0.84860480017614293</v>
      </c>
      <c r="AE16" s="208">
        <f t="shared" si="18"/>
        <v>84.034992947467927</v>
      </c>
      <c r="AF16" s="208">
        <f t="shared" si="19"/>
        <v>6.724300798767783</v>
      </c>
      <c r="AG16" s="208">
        <f t="shared" si="20"/>
        <v>94.380029751207857</v>
      </c>
      <c r="AH16" s="205">
        <f t="shared" si="111"/>
        <v>58.050596817747625</v>
      </c>
      <c r="AI16" s="205">
        <f t="shared" si="21"/>
        <v>72.474478053080304</v>
      </c>
      <c r="AJ16" s="210">
        <f>Money!D15</f>
        <v>8.2967032967033005E-2</v>
      </c>
      <c r="AK16" s="210">
        <f t="shared" si="22"/>
        <v>0.91703296703296699</v>
      </c>
      <c r="AL16" s="207">
        <f>'Correction coefficients'!M19</f>
        <v>0.72371860137404209</v>
      </c>
      <c r="AM16" s="208">
        <f t="shared" si="23"/>
        <v>66.703707815183705</v>
      </c>
      <c r="AN16" s="208">
        <f t="shared" si="24"/>
        <v>21.390415723691167</v>
      </c>
      <c r="AO16" s="208">
        <f t="shared" si="25"/>
        <v>79.857972793352317</v>
      </c>
      <c r="AP16" s="210">
        <f>Money!G15</f>
        <v>1.4905845521237304E-2</v>
      </c>
      <c r="AQ16" s="210">
        <f t="shared" si="26"/>
        <v>0.9850941544787627</v>
      </c>
      <c r="AR16" s="207">
        <f>'Correction coefficients'!O19</f>
        <v>0.56536197013639344</v>
      </c>
      <c r="AS16" s="208">
        <f t="shared" si="27"/>
        <v>56.136542422649839</v>
      </c>
      <c r="AT16" s="208">
        <f t="shared" si="28"/>
        <v>2.6010548858547882</v>
      </c>
      <c r="AU16" s="208">
        <f t="shared" si="29"/>
        <v>98.771334616798228</v>
      </c>
      <c r="AV16" s="205">
        <f t="shared" si="112"/>
        <v>61.420125118916772</v>
      </c>
      <c r="AW16" s="210">
        <f>Money!J15</f>
        <v>2.4390243902439046E-3</v>
      </c>
      <c r="AX16" s="210">
        <f t="shared" si="30"/>
        <v>0.9975609756097561</v>
      </c>
      <c r="AY16" s="207">
        <f>'Correction coefficients'!Q19</f>
        <v>0.94511702310551704</v>
      </c>
      <c r="AZ16" s="208">
        <f t="shared" si="31"/>
        <v>94.338374103818268</v>
      </c>
      <c r="BA16" s="208">
        <f t="shared" si="32"/>
        <v>4.1899689029235745</v>
      </c>
      <c r="BB16" s="208">
        <f t="shared" si="33"/>
        <v>96.850463204342446</v>
      </c>
      <c r="BC16" s="210">
        <f>Money!M15</f>
        <v>2.19780219780219E-2</v>
      </c>
      <c r="BD16" s="210">
        <f t="shared" si="34"/>
        <v>0.9780219780219781</v>
      </c>
      <c r="BE16" s="208">
        <f>'Correction coefficients'!S19</f>
        <v>0.78181298507006203</v>
      </c>
      <c r="BF16" s="208">
        <f t="shared" si="35"/>
        <v>76.698397928047441</v>
      </c>
      <c r="BG16" s="208">
        <f t="shared" si="36"/>
        <v>8.3769421951932603</v>
      </c>
      <c r="BH16" s="208">
        <f t="shared" si="37"/>
        <v>92.781599536386153</v>
      </c>
      <c r="BI16" s="205">
        <f t="shared" si="38"/>
        <v>85.518386015932862</v>
      </c>
      <c r="BJ16" s="205">
        <f t="shared" si="39"/>
        <v>54.746553262099837</v>
      </c>
      <c r="BK16" s="208">
        <f>Knowledge!D15</f>
        <v>8.5106382978723527E-3</v>
      </c>
      <c r="BL16" s="208">
        <f t="shared" si="40"/>
        <v>0.99148936170212765</v>
      </c>
      <c r="BM16" s="207">
        <f>'Correction coefficients'!U19</f>
        <v>0.79879105665322259</v>
      </c>
      <c r="BN16" s="208">
        <f t="shared" si="41"/>
        <v>79.407290654552696</v>
      </c>
      <c r="BO16" s="208">
        <f t="shared" si="42"/>
        <v>3.7067657969383716</v>
      </c>
      <c r="BP16" s="208">
        <f t="shared" si="43"/>
        <v>97.430771696877869</v>
      </c>
      <c r="BQ16" s="208">
        <f>Knowledge!G15</f>
        <v>1.2987012987012991E-2</v>
      </c>
      <c r="BR16" s="208">
        <f t="shared" si="44"/>
        <v>0.98701298701298701</v>
      </c>
      <c r="BS16" s="207">
        <f>'Correction coefficients'!W19</f>
        <v>0.54431586464794213</v>
      </c>
      <c r="BT16" s="208">
        <f t="shared" si="45"/>
        <v>54.187435917027486</v>
      </c>
      <c r="BU16" s="208">
        <f t="shared" si="46"/>
        <v>2.133447218859724</v>
      </c>
      <c r="BV16" s="208">
        <f t="shared" si="47"/>
        <v>99.266298014604175</v>
      </c>
      <c r="BW16" s="205">
        <f t="shared" si="48"/>
        <v>66.797363285790084</v>
      </c>
      <c r="BX16" s="208">
        <f>Knowledge!J15</f>
        <v>0.39029126213592225</v>
      </c>
      <c r="BY16" s="208">
        <f t="shared" si="49"/>
        <v>0.60970873786407775</v>
      </c>
      <c r="BZ16" s="207">
        <f>'Correction coefficients'!Y19</f>
        <v>0.7267886792131294</v>
      </c>
      <c r="CA16" s="208">
        <f t="shared" si="50"/>
        <v>44.869811421396783</v>
      </c>
      <c r="CB16" s="208">
        <f t="shared" si="51"/>
        <v>61.738313839628077</v>
      </c>
      <c r="CC16" s="208">
        <f t="shared" si="52"/>
        <v>39.820007513969124</v>
      </c>
      <c r="CD16" s="205">
        <f t="shared" si="53"/>
        <v>44.737378584059201</v>
      </c>
      <c r="CE16" s="208">
        <f>Time!D15</f>
        <v>0.30821917808219168</v>
      </c>
      <c r="CF16" s="208">
        <f t="shared" si="54"/>
        <v>69.486301369863028</v>
      </c>
      <c r="CG16" s="208">
        <v>100</v>
      </c>
      <c r="CH16" s="208">
        <f>Time!G15</f>
        <v>0.68410661401776895</v>
      </c>
      <c r="CI16" s="208">
        <f t="shared" si="55"/>
        <v>32.273445212240873</v>
      </c>
      <c r="CJ16" s="208">
        <v>100</v>
      </c>
      <c r="CK16" s="208">
        <f t="shared" si="56"/>
        <v>50.87987329105195</v>
      </c>
      <c r="CL16" s="208">
        <f>Time!J15</f>
        <v>0.23076923076923084</v>
      </c>
      <c r="CM16" s="208">
        <f t="shared" si="57"/>
        <v>0.76923076923076916</v>
      </c>
      <c r="CN16" s="208">
        <f>'Correction coefficients'!AC19</f>
        <v>0.50720180532867909</v>
      </c>
      <c r="CO16" s="208">
        <f t="shared" si="58"/>
        <v>39.625368251953248</v>
      </c>
      <c r="CP16" s="208">
        <f t="shared" si="59"/>
        <v>28.342235853167796</v>
      </c>
      <c r="CQ16" s="208">
        <f t="shared" si="60"/>
        <v>73.333243185053803</v>
      </c>
      <c r="CR16" s="208">
        <f>Time!M15</f>
        <v>7.3170731707316916E-2</v>
      </c>
      <c r="CS16" s="208">
        <f t="shared" si="61"/>
        <v>0.92682926829268308</v>
      </c>
      <c r="CT16" s="207">
        <f>'Correction coefficients'!AE19</f>
        <v>0.41465920165978082</v>
      </c>
      <c r="CU16" s="208">
        <f t="shared" si="62"/>
        <v>39.047510162051111</v>
      </c>
      <c r="CV16" s="208">
        <f t="shared" si="63"/>
        <v>8.0802454682103431</v>
      </c>
      <c r="CW16" s="208">
        <f t="shared" si="64"/>
        <v>93.609810127032489</v>
      </c>
      <c r="CX16" s="208">
        <f t="shared" si="65"/>
        <v>39.336439207002179</v>
      </c>
      <c r="CY16" s="205">
        <f t="shared" si="66"/>
        <v>27.014030176409548</v>
      </c>
      <c r="CZ16" s="211">
        <f>Power!F15</f>
        <v>0.67158918394245926</v>
      </c>
      <c r="DA16" s="208">
        <f t="shared" si="67"/>
        <v>33.512670789696536</v>
      </c>
      <c r="DB16" s="208">
        <v>100</v>
      </c>
      <c r="DC16" s="211">
        <f>Power!K15</f>
        <v>0.64695830603889348</v>
      </c>
      <c r="DD16" s="208">
        <f t="shared" si="68"/>
        <v>35.951127702149549</v>
      </c>
      <c r="DE16" s="208">
        <v>100</v>
      </c>
      <c r="DF16" s="211">
        <f>Power!P15</f>
        <v>0.60325263630021464</v>
      </c>
      <c r="DG16" s="208">
        <f t="shared" si="69"/>
        <v>40.277989006278752</v>
      </c>
      <c r="DH16" s="208">
        <v>100</v>
      </c>
      <c r="DI16" s="286">
        <f t="shared" si="70"/>
        <v>36.580595832708276</v>
      </c>
      <c r="DJ16" s="287">
        <f>Power!U15</f>
        <v>0.81454921117959422</v>
      </c>
      <c r="DK16" s="285">
        <f t="shared" si="71"/>
        <v>19.359628093220174</v>
      </c>
      <c r="DL16" s="285">
        <v>100</v>
      </c>
      <c r="DM16" s="287">
        <f>Power!Z15</f>
        <v>0.79396643616416263</v>
      </c>
      <c r="DN16" s="285">
        <f t="shared" si="72"/>
        <v>21.397322819747899</v>
      </c>
      <c r="DO16" s="285">
        <v>100</v>
      </c>
      <c r="DP16" s="286">
        <f t="shared" si="73"/>
        <v>20.378475456484036</v>
      </c>
      <c r="DQ16" s="287">
        <f>Power!AE15</f>
        <v>0.77709871587607726</v>
      </c>
      <c r="DR16" s="285">
        <f t="shared" si="74"/>
        <v>23.06722712826835</v>
      </c>
      <c r="DS16" s="285">
        <v>100</v>
      </c>
      <c r="DT16" s="287">
        <f>Power!AJ15</f>
        <v>0.62607603416807733</v>
      </c>
      <c r="DU16" s="285">
        <f t="shared" si="75"/>
        <v>38.018472617360345</v>
      </c>
      <c r="DV16" s="285">
        <v>100</v>
      </c>
      <c r="DW16" s="286">
        <f>Power!AO15</f>
        <v>0.82576075995878961</v>
      </c>
      <c r="DX16" s="285">
        <f t="shared" si="76"/>
        <v>18.249684764079827</v>
      </c>
      <c r="DY16" s="285">
        <v>100</v>
      </c>
      <c r="DZ16" s="286">
        <f t="shared" si="77"/>
        <v>26.445128169902841</v>
      </c>
      <c r="EA16" s="286">
        <f t="shared" si="78"/>
        <v>83.939037695321801</v>
      </c>
      <c r="EB16" s="285">
        <f>Health!D15</f>
        <v>2.7522935779816571E-2</v>
      </c>
      <c r="EC16" s="285">
        <f t="shared" si="79"/>
        <v>0.97247706422018343</v>
      </c>
      <c r="ED16" s="285">
        <f>'Correction coefficients'!AO19</f>
        <v>0.95931739016472739</v>
      </c>
      <c r="EE16" s="285">
        <f t="shared" si="80"/>
        <v>93.358501765033466</v>
      </c>
      <c r="EF16" s="285">
        <f t="shared" si="81"/>
        <v>40.610404357601922</v>
      </c>
      <c r="EG16" s="285">
        <f t="shared" si="82"/>
        <v>60.435590173427634</v>
      </c>
      <c r="EH16" s="285">
        <f>Health!G15</f>
        <v>3.11545510079414E-2</v>
      </c>
      <c r="EI16" s="285">
        <f t="shared" si="83"/>
        <v>0.9688454489920586</v>
      </c>
      <c r="EJ16" s="288">
        <f>'Correction coefficients'!AQ19</f>
        <v>0.9933513919816126</v>
      </c>
      <c r="EK16" s="285">
        <f t="shared" si="84"/>
        <v>96.277993561759871</v>
      </c>
      <c r="EL16" s="285">
        <f t="shared" si="85"/>
        <v>83.442738296495165</v>
      </c>
      <c r="EM16" s="285">
        <f t="shared" si="86"/>
        <v>17.586965070042265</v>
      </c>
      <c r="EN16" s="285">
        <f>Health!J15</f>
        <v>6.8754774637127536E-3</v>
      </c>
      <c r="EO16" s="285">
        <f t="shared" si="87"/>
        <v>0.99312452253628725</v>
      </c>
      <c r="EP16" s="285">
        <f>'Correction coefficients'!AS19</f>
        <v>0.94109313688225038</v>
      </c>
      <c r="EQ16" s="285">
        <f t="shared" si="88"/>
        <v>93.527644550607803</v>
      </c>
      <c r="ER16" s="285">
        <f t="shared" si="89"/>
        <v>10.310715529224877</v>
      </c>
      <c r="ES16" s="289">
        <f t="shared" si="90"/>
        <v>90.734311824204667</v>
      </c>
      <c r="ET16" s="286">
        <f t="shared" si="91"/>
        <v>94.388046625800385</v>
      </c>
      <c r="EU16" s="285">
        <f>Health!M15</f>
        <v>0.130016051364366</v>
      </c>
      <c r="EV16" s="285">
        <f t="shared" si="92"/>
        <v>0.869983948635634</v>
      </c>
      <c r="EW16" s="285">
        <f>'Correction coefficients'!AU19</f>
        <v>0.91906676290150746</v>
      </c>
      <c r="EX16" s="285">
        <f t="shared" si="93"/>
        <v>80.157759813433529</v>
      </c>
      <c r="EY16" s="290">
        <f t="shared" si="94"/>
        <v>62.973421406009116</v>
      </c>
      <c r="EZ16" s="285">
        <f t="shared" si="95"/>
        <v>38.158510695779199</v>
      </c>
      <c r="FA16" s="285">
        <f>Health!P15</f>
        <v>0.11011235955056176</v>
      </c>
      <c r="FB16" s="285">
        <f t="shared" si="96"/>
        <v>0.88988764044943824</v>
      </c>
      <c r="FC16" s="285">
        <f>'Correction coefficients'!AW19</f>
        <v>0.59027762362804737</v>
      </c>
      <c r="FD16" s="285">
        <f t="shared" si="97"/>
        <v>53.002795408346003</v>
      </c>
      <c r="FE16" s="285">
        <f t="shared" si="98"/>
        <v>18.376713813252138</v>
      </c>
      <c r="FF16" s="289">
        <f t="shared" si="99"/>
        <v>83.040501538534585</v>
      </c>
      <c r="FG16" s="285">
        <f t="shared" si="100"/>
        <v>66.580277610889766</v>
      </c>
      <c r="FH16" s="285">
        <f>Health!S15</f>
        <v>1.2799109627156247E-2</v>
      </c>
      <c r="FI16" s="291">
        <f t="shared" si="101"/>
        <v>0.98720089037284375</v>
      </c>
      <c r="FJ16" s="291">
        <f>'Correction coefficients'!AY19</f>
        <v>0.94905326843068027</v>
      </c>
      <c r="FK16" s="285">
        <f t="shared" si="102"/>
        <v>93.753716928996482</v>
      </c>
      <c r="FL16" s="285">
        <f t="shared" si="103"/>
        <v>19.972013430885664</v>
      </c>
      <c r="FM16" s="289">
        <f t="shared" si="104"/>
        <v>81.071725806908944</v>
      </c>
      <c r="FN16" s="285">
        <f>Health!V15</f>
        <v>6.6889632107022257E-3</v>
      </c>
      <c r="FO16" s="292">
        <f t="shared" si="105"/>
        <v>0.99331103678929777</v>
      </c>
      <c r="FP16" s="293">
        <f>'Correction coefficients'!BA19</f>
        <v>0.9504331974630722</v>
      </c>
      <c r="FQ16" s="285">
        <f t="shared" si="106"/>
        <v>94.463502692330152</v>
      </c>
      <c r="FR16" s="285">
        <f t="shared" si="107"/>
        <v>11.78341010279536</v>
      </c>
      <c r="FS16" s="289">
        <f t="shared" si="108"/>
        <v>89.256318691573995</v>
      </c>
      <c r="FT16" s="285">
        <f t="shared" si="109"/>
        <v>94.108609810663324</v>
      </c>
    </row>
    <row r="17" spans="1:176" s="294" customFormat="1" ht="14" x14ac:dyDescent="0.15">
      <c r="A17" s="185" t="s">
        <v>22</v>
      </c>
      <c r="B17" s="205">
        <f t="shared" si="0"/>
        <v>73.194878610886633</v>
      </c>
      <c r="C17" s="206">
        <f>Work!D17</f>
        <v>0.15848214285714279</v>
      </c>
      <c r="D17" s="206">
        <f t="shared" si="1"/>
        <v>0.84151785714285721</v>
      </c>
      <c r="E17" s="207">
        <f>'Correction coefficients'!C20</f>
        <v>0.85433901633418186</v>
      </c>
      <c r="F17" s="208">
        <f t="shared" si="2"/>
        <v>72.175212291608645</v>
      </c>
      <c r="G17" s="208">
        <f t="shared" si="3"/>
        <v>52.387745251397412</v>
      </c>
      <c r="H17" s="208">
        <f t="shared" si="4"/>
        <v>47.796864300645439</v>
      </c>
      <c r="I17" s="206">
        <f>Work!G17</f>
        <v>6.5527065527065442E-2</v>
      </c>
      <c r="J17" s="206">
        <f t="shared" si="5"/>
        <v>0.93447293447293456</v>
      </c>
      <c r="K17" s="207">
        <f>'Correction coefficients'!E20</f>
        <v>0.92432079498344888</v>
      </c>
      <c r="L17" s="208">
        <f t="shared" si="6"/>
        <v>86.511523802571375</v>
      </c>
      <c r="M17" s="208">
        <f t="shared" si="7"/>
        <v>46.774393470302272</v>
      </c>
      <c r="N17" s="208">
        <f t="shared" si="8"/>
        <v>54.31340855977254</v>
      </c>
      <c r="O17" s="205">
        <f t="shared" si="110"/>
        <v>79.34336804709001</v>
      </c>
      <c r="P17" s="206">
        <f>Work!J17</f>
        <v>0.51724137931034475</v>
      </c>
      <c r="Q17" s="206">
        <f t="shared" si="9"/>
        <v>0.48275862068965525</v>
      </c>
      <c r="R17" s="207">
        <f>'Correction coefficients'!G20</f>
        <v>0.74067780451982179</v>
      </c>
      <c r="S17" s="208">
        <f t="shared" si="10"/>
        <v>36.399290933257696</v>
      </c>
      <c r="T17" s="208">
        <f t="shared" si="11"/>
        <v>72.058524277002149</v>
      </c>
      <c r="U17" s="208">
        <f t="shared" si="12"/>
        <v>29.703478575940782</v>
      </c>
      <c r="V17" s="206">
        <f>Work!M17</f>
        <v>3.5190615835776984E-2</v>
      </c>
      <c r="W17" s="206">
        <f t="shared" si="13"/>
        <v>0.96480938416422302</v>
      </c>
      <c r="X17" s="207">
        <f>'Correction coefficients'!I20</f>
        <v>0.80623933364595324</v>
      </c>
      <c r="Y17" s="208">
        <f t="shared" si="14"/>
        <v>78.008860223408647</v>
      </c>
      <c r="Z17" s="208">
        <f t="shared" si="15"/>
        <v>14.425225587862561</v>
      </c>
      <c r="AA17" s="208">
        <f t="shared" si="16"/>
        <v>86.723000501021673</v>
      </c>
      <c r="AB17" s="206">
        <f>Work!P17</f>
        <v>1.0582010582010581E-2</v>
      </c>
      <c r="AC17" s="206">
        <f t="shared" si="17"/>
        <v>0.98941798941798942</v>
      </c>
      <c r="AD17" s="209">
        <f>'Correction coefficients'!K20</f>
        <v>0.88982416567496114</v>
      </c>
      <c r="AE17" s="208">
        <f t="shared" si="18"/>
        <v>88.160395656828328</v>
      </c>
      <c r="AF17" s="208">
        <f t="shared" si="19"/>
        <v>8.4423455169827069</v>
      </c>
      <c r="AG17" s="208">
        <f t="shared" si="20"/>
        <v>92.634888544209929</v>
      </c>
      <c r="AH17" s="205">
        <f t="shared" si="111"/>
        <v>67.522848937831554</v>
      </c>
      <c r="AI17" s="205">
        <f t="shared" si="21"/>
        <v>77.769356273134704</v>
      </c>
      <c r="AJ17" s="210">
        <f>Money!D16</f>
        <v>9.5282578234469839E-2</v>
      </c>
      <c r="AK17" s="210">
        <f t="shared" si="22"/>
        <v>0.90471742176553016</v>
      </c>
      <c r="AL17" s="207">
        <f>'Correction coefficients'!M20</f>
        <v>0.78466108135948043</v>
      </c>
      <c r="AM17" s="208">
        <f t="shared" si="23"/>
        <v>71.279758498242899</v>
      </c>
      <c r="AN17" s="208">
        <f t="shared" si="24"/>
        <v>29.576228305245632</v>
      </c>
      <c r="AO17" s="208">
        <f t="shared" si="25"/>
        <v>71.628361371345449</v>
      </c>
      <c r="AP17" s="210">
        <f>Money!G16</f>
        <v>1.6952818710287976E-2</v>
      </c>
      <c r="AQ17" s="210">
        <f t="shared" si="26"/>
        <v>0.98304718128971202</v>
      </c>
      <c r="AR17" s="207">
        <f>'Correction coefficients'!O20</f>
        <v>0.74328348229793106</v>
      </c>
      <c r="AS17" s="208">
        <f t="shared" si="27"/>
        <v>73.337590485046093</v>
      </c>
      <c r="AT17" s="208">
        <f t="shared" si="28"/>
        <v>5.5138132504426087</v>
      </c>
      <c r="AU17" s="208">
        <f t="shared" si="29"/>
        <v>95.672607737354753</v>
      </c>
      <c r="AV17" s="205">
        <f t="shared" si="112"/>
        <v>72.308674491644496</v>
      </c>
      <c r="AW17" s="210">
        <f>Money!J16</f>
        <v>8.8161209068010615E-3</v>
      </c>
      <c r="AX17" s="210">
        <f t="shared" si="30"/>
        <v>0.99118387909319894</v>
      </c>
      <c r="AY17" s="207">
        <f>'Correction coefficients'!Q20</f>
        <v>0.92942693239326357</v>
      </c>
      <c r="AZ17" s="208">
        <f t="shared" si="31"/>
        <v>92.202066226141497</v>
      </c>
      <c r="BA17" s="208">
        <f t="shared" si="32"/>
        <v>10.907094034429404</v>
      </c>
      <c r="BB17" s="208">
        <f t="shared" si="33"/>
        <v>90.145593111965937</v>
      </c>
      <c r="BC17" s="210">
        <f>Money!M16</f>
        <v>5.9171597633136397E-3</v>
      </c>
      <c r="BD17" s="210">
        <f t="shared" si="34"/>
        <v>0.99408284023668636</v>
      </c>
      <c r="BE17" s="208">
        <f>'Correction coefficients'!S20</f>
        <v>0.75276514872004852</v>
      </c>
      <c r="BF17" s="208">
        <f t="shared" si="35"/>
        <v>75.082780790010929</v>
      </c>
      <c r="BG17" s="208">
        <f t="shared" si="36"/>
        <v>2.070890337059486</v>
      </c>
      <c r="BH17" s="208">
        <f t="shared" si="37"/>
        <v>99.1007887851883</v>
      </c>
      <c r="BI17" s="205">
        <f t="shared" si="38"/>
        <v>83.642423508076206</v>
      </c>
      <c r="BJ17" s="205">
        <f t="shared" si="39"/>
        <v>67.657025888597744</v>
      </c>
      <c r="BK17" s="208">
        <f>Knowledge!D16</f>
        <v>1.6722408026755842E-2</v>
      </c>
      <c r="BL17" s="208">
        <f t="shared" si="40"/>
        <v>0.98327759197324416</v>
      </c>
      <c r="BM17" s="207">
        <f>'Correction coefficients'!U20</f>
        <v>0.90133111597554239</v>
      </c>
      <c r="BN17" s="208">
        <f t="shared" si="41"/>
        <v>88.739610239411832</v>
      </c>
      <c r="BO17" s="208">
        <f t="shared" si="42"/>
        <v>14.116244004541196</v>
      </c>
      <c r="BP17" s="208">
        <f t="shared" si="43"/>
        <v>86.95735659451347</v>
      </c>
      <c r="BQ17" s="208">
        <f>Knowledge!G16</f>
        <v>1.5105740181268867E-2</v>
      </c>
      <c r="BR17" s="208">
        <f t="shared" si="44"/>
        <v>0.98489425981873113</v>
      </c>
      <c r="BS17" s="207">
        <f>'Correction coefficients'!W20</f>
        <v>0.65092091227887827</v>
      </c>
      <c r="BT17" s="208">
        <f t="shared" si="45"/>
        <v>64.467738739844464</v>
      </c>
      <c r="BU17" s="208">
        <f t="shared" si="46"/>
        <v>3.4671552556741077</v>
      </c>
      <c r="BV17" s="208">
        <f t="shared" si="47"/>
        <v>97.804552232132508</v>
      </c>
      <c r="BW17" s="205">
        <f t="shared" si="48"/>
        <v>76.603674489628148</v>
      </c>
      <c r="BX17" s="208">
        <f>Knowledge!J16</f>
        <v>0.326975476839237</v>
      </c>
      <c r="BY17" s="208">
        <f t="shared" si="49"/>
        <v>0.673024523160763</v>
      </c>
      <c r="BZ17" s="207">
        <f>'Correction coefficients'!Y20</f>
        <v>0.88182160106202034</v>
      </c>
      <c r="CA17" s="208">
        <f t="shared" si="50"/>
        <v>59.755268694195053</v>
      </c>
      <c r="CB17" s="208">
        <f t="shared" si="51"/>
        <v>76.901078392996993</v>
      </c>
      <c r="CC17" s="208">
        <f t="shared" si="52"/>
        <v>24.424621974568755</v>
      </c>
      <c r="CD17" s="205">
        <f t="shared" si="53"/>
        <v>63.975023069295865</v>
      </c>
      <c r="CE17" s="208">
        <f>Time!D16</f>
        <v>0.17925925925925923</v>
      </c>
      <c r="CF17" s="208">
        <f t="shared" si="54"/>
        <v>82.25333333333333</v>
      </c>
      <c r="CG17" s="208">
        <v>100</v>
      </c>
      <c r="CH17" s="208">
        <f>Time!G16</f>
        <v>0.33702531645569622</v>
      </c>
      <c r="CI17" s="208">
        <f t="shared" si="55"/>
        <v>66.634493670886073</v>
      </c>
      <c r="CJ17" s="208">
        <v>100</v>
      </c>
      <c r="CK17" s="208">
        <f t="shared" si="56"/>
        <v>74.443913502109694</v>
      </c>
      <c r="CL17" s="208">
        <f>Time!J16</f>
        <v>7.3113207547169878E-2</v>
      </c>
      <c r="CM17" s="208">
        <f t="shared" si="57"/>
        <v>0.92688679245283012</v>
      </c>
      <c r="CN17" s="208">
        <f>'Correction coefficients'!AC20</f>
        <v>0.86271019532568471</v>
      </c>
      <c r="CO17" s="208">
        <f t="shared" si="58"/>
        <v>80.163833890416058</v>
      </c>
      <c r="CP17" s="208">
        <f t="shared" si="59"/>
        <v>34.339496009896649</v>
      </c>
      <c r="CQ17" s="208">
        <f t="shared" si="60"/>
        <v>66.792391086651776</v>
      </c>
      <c r="CR17" s="208">
        <f>Time!M16</f>
        <v>0.19999999999999996</v>
      </c>
      <c r="CS17" s="208">
        <f t="shared" si="61"/>
        <v>0.8</v>
      </c>
      <c r="CT17" s="207">
        <f>'Correction coefficients'!AE20</f>
        <v>0.36354630446884995</v>
      </c>
      <c r="CU17" s="208">
        <f t="shared" si="62"/>
        <v>29.792867313932916</v>
      </c>
      <c r="CV17" s="208">
        <f t="shared" si="63"/>
        <v>18.427891250613555</v>
      </c>
      <c r="CW17" s="208">
        <f t="shared" si="64"/>
        <v>83.561617382001089</v>
      </c>
      <c r="CX17" s="208">
        <f t="shared" si="65"/>
        <v>54.978350602174487</v>
      </c>
      <c r="CY17" s="205">
        <f t="shared" si="66"/>
        <v>69.418638632483209</v>
      </c>
      <c r="CZ17" s="211">
        <f>Power!F16</f>
        <v>0.1969014402951359</v>
      </c>
      <c r="DA17" s="208">
        <f t="shared" si="67"/>
        <v>80.506757410781546</v>
      </c>
      <c r="DB17" s="208">
        <v>100</v>
      </c>
      <c r="DC17" s="211">
        <f>Power!K16</f>
        <v>0.23444661439048742</v>
      </c>
      <c r="DD17" s="208">
        <f t="shared" si="68"/>
        <v>76.789785175341748</v>
      </c>
      <c r="DE17" s="208">
        <v>100</v>
      </c>
      <c r="DF17" s="211">
        <f>Power!P16</f>
        <v>9.9681625938696894E-2</v>
      </c>
      <c r="DG17" s="208">
        <f t="shared" si="69"/>
        <v>90.131519032069008</v>
      </c>
      <c r="DH17" s="208">
        <v>100</v>
      </c>
      <c r="DI17" s="286">
        <f t="shared" si="70"/>
        <v>82.476020539397425</v>
      </c>
      <c r="DJ17" s="287">
        <f>Power!U16</f>
        <v>0.54922235248118922</v>
      </c>
      <c r="DK17" s="285">
        <f t="shared" si="71"/>
        <v>45.626987104362264</v>
      </c>
      <c r="DL17" s="285">
        <v>100</v>
      </c>
      <c r="DM17" s="287">
        <f>Power!Z16</f>
        <v>0.16323638280287389</v>
      </c>
      <c r="DN17" s="285">
        <f t="shared" si="72"/>
        <v>83.839598102515481</v>
      </c>
      <c r="DO17" s="285">
        <v>100</v>
      </c>
      <c r="DP17" s="286">
        <f t="shared" si="73"/>
        <v>64.733292603438869</v>
      </c>
      <c r="DQ17" s="287">
        <f>Power!AE16</f>
        <v>0.12552998806601579</v>
      </c>
      <c r="DR17" s="285">
        <f t="shared" si="74"/>
        <v>87.572531181464441</v>
      </c>
      <c r="DS17" s="285">
        <v>100</v>
      </c>
      <c r="DT17" s="287">
        <f>Power!AJ16</f>
        <v>0.36029326677865825</v>
      </c>
      <c r="DU17" s="285">
        <f t="shared" si="75"/>
        <v>64.33096658891283</v>
      </c>
      <c r="DV17" s="285">
        <v>100</v>
      </c>
      <c r="DW17" s="286">
        <f>Power!AO16</f>
        <v>0.6457684457891808</v>
      </c>
      <c r="DX17" s="285">
        <f t="shared" si="76"/>
        <v>36.068923866871103</v>
      </c>
      <c r="DY17" s="285">
        <v>100</v>
      </c>
      <c r="DZ17" s="286">
        <f t="shared" si="77"/>
        <v>62.657473879082794</v>
      </c>
      <c r="EA17" s="286">
        <f t="shared" si="78"/>
        <v>90.149597798797259</v>
      </c>
      <c r="EB17" s="285">
        <f>Health!D16</f>
        <v>4.0054310930074721E-2</v>
      </c>
      <c r="EC17" s="285">
        <f t="shared" si="79"/>
        <v>0.95994568906992528</v>
      </c>
      <c r="ED17" s="285">
        <f>'Correction coefficients'!AO20</f>
        <v>0.94280904158206336</v>
      </c>
      <c r="EE17" s="285">
        <f t="shared" si="80"/>
        <v>90.599502033202114</v>
      </c>
      <c r="EF17" s="285">
        <f t="shared" si="81"/>
        <v>41.407983800975131</v>
      </c>
      <c r="EG17" s="285">
        <f t="shared" si="82"/>
        <v>59.654215298626632</v>
      </c>
      <c r="EH17" s="285">
        <f>Health!G16</f>
        <v>3.3532934131736525E-2</v>
      </c>
      <c r="EI17" s="285">
        <f t="shared" si="83"/>
        <v>0.96646706586826348</v>
      </c>
      <c r="EJ17" s="288">
        <f>'Correction coefficients'!AQ20</f>
        <v>1</v>
      </c>
      <c r="EK17" s="285">
        <f t="shared" si="84"/>
        <v>96.680239520958082</v>
      </c>
      <c r="EL17" s="285">
        <f t="shared" si="85"/>
        <v>101.02752382142492</v>
      </c>
      <c r="EM17" s="285">
        <f t="shared" si="86"/>
        <v>0</v>
      </c>
      <c r="EN17" s="285">
        <f>Health!J16</f>
        <v>0</v>
      </c>
      <c r="EO17" s="285">
        <f t="shared" si="87"/>
        <v>1</v>
      </c>
      <c r="EP17" s="285">
        <f>'Correction coefficients'!AS20</f>
        <v>0.95925094818652767</v>
      </c>
      <c r="EQ17" s="285">
        <f t="shared" si="88"/>
        <v>95.965843870466244</v>
      </c>
      <c r="ER17" s="285">
        <f t="shared" si="89"/>
        <v>0</v>
      </c>
      <c r="ES17" s="289">
        <f t="shared" si="90"/>
        <v>101.03140531795455</v>
      </c>
      <c r="ET17" s="286">
        <f t="shared" si="91"/>
        <v>94.415195141542142</v>
      </c>
      <c r="EU17" s="285">
        <f>Health!M16</f>
        <v>0.10400000000000009</v>
      </c>
      <c r="EV17" s="285">
        <f t="shared" si="92"/>
        <v>0.89599999999999991</v>
      </c>
      <c r="EW17" s="285">
        <f>'Correction coefficients'!AU20</f>
        <v>0.96283565051663278</v>
      </c>
      <c r="EX17" s="285">
        <f t="shared" si="93"/>
        <v>86.407373543427383</v>
      </c>
      <c r="EY17" s="290">
        <f t="shared" si="94"/>
        <v>75.165634346530851</v>
      </c>
      <c r="EZ17" s="285">
        <f t="shared" si="95"/>
        <v>25.922846633055155</v>
      </c>
      <c r="FA17" s="285">
        <f>Health!P16</f>
        <v>0.12058465286236286</v>
      </c>
      <c r="FB17" s="285">
        <f t="shared" si="96"/>
        <v>0.87941534713763714</v>
      </c>
      <c r="FC17" s="285">
        <f>'Correction coefficients'!AW20</f>
        <v>0.80231583047070643</v>
      </c>
      <c r="FD17" s="285">
        <f t="shared" si="97"/>
        <v>70.851316602174379</v>
      </c>
      <c r="FE17" s="285">
        <f t="shared" si="98"/>
        <v>37.290468269917788</v>
      </c>
      <c r="FF17" s="289">
        <f t="shared" si="99"/>
        <v>63.9180169399989</v>
      </c>
      <c r="FG17" s="285">
        <f t="shared" si="100"/>
        <v>78.629345072800874</v>
      </c>
      <c r="FH17" s="285">
        <f>Health!S16</f>
        <v>5.0226017076848706E-4</v>
      </c>
      <c r="FI17" s="291">
        <f t="shared" si="101"/>
        <v>0.99949773982923151</v>
      </c>
      <c r="FJ17" s="291">
        <f>'Correction coefficients'!AY20</f>
        <v>0.9994983696699653</v>
      </c>
      <c r="FK17" s="285">
        <f t="shared" si="102"/>
        <v>99.900639783365079</v>
      </c>
      <c r="FL17" s="285">
        <f t="shared" si="103"/>
        <v>50.53699913622706</v>
      </c>
      <c r="FM17" s="289">
        <f t="shared" si="104"/>
        <v>50.473609185511819</v>
      </c>
      <c r="FN17" s="285">
        <f>Health!V16</f>
        <v>2.1119324181626542E-3</v>
      </c>
      <c r="FO17" s="292">
        <f t="shared" si="105"/>
        <v>0.99788806758183735</v>
      </c>
      <c r="FP17" s="293">
        <f>'Correction coefficients'!BA20</f>
        <v>0.97656322381644878</v>
      </c>
      <c r="FQ17" s="285">
        <f t="shared" si="106"/>
        <v>97.475578040282855</v>
      </c>
      <c r="FR17" s="285">
        <f t="shared" si="107"/>
        <v>8.2686919195283064</v>
      </c>
      <c r="FS17" s="289">
        <f t="shared" si="108"/>
        <v>92.754566994194846</v>
      </c>
      <c r="FT17" s="285">
        <f t="shared" si="109"/>
        <v>98.688108911823974</v>
      </c>
    </row>
    <row r="18" spans="1:176" s="294" customFormat="1" ht="14" x14ac:dyDescent="0.15">
      <c r="A18" s="185" t="s">
        <v>23</v>
      </c>
      <c r="B18" s="205">
        <f t="shared" si="0"/>
        <v>72.846438285242925</v>
      </c>
      <c r="C18" s="206">
        <f>Work!D18</f>
        <v>0.11017838405036728</v>
      </c>
      <c r="D18" s="206">
        <f t="shared" si="1"/>
        <v>0.88982161594963272</v>
      </c>
      <c r="E18" s="207">
        <f>'Correction coefficients'!C21</f>
        <v>0.88081671097946235</v>
      </c>
      <c r="F18" s="208">
        <f t="shared" si="2"/>
        <v>78.593205162799393</v>
      </c>
      <c r="G18" s="208">
        <f t="shared" si="3"/>
        <v>47.975986317460993</v>
      </c>
      <c r="H18" s="208">
        <f t="shared" si="4"/>
        <v>52.156297014468691</v>
      </c>
      <c r="I18" s="206">
        <f>Work!G18</f>
        <v>4.8022598870056554E-2</v>
      </c>
      <c r="J18" s="206">
        <f t="shared" si="5"/>
        <v>0.95197740112994345</v>
      </c>
      <c r="K18" s="207">
        <f>'Correction coefficients'!E21</f>
        <v>0.92694298690419663</v>
      </c>
      <c r="L18" s="208">
        <f t="shared" si="6"/>
        <v>88.360448791199744</v>
      </c>
      <c r="M18" s="208">
        <f t="shared" si="7"/>
        <v>39.77024778685206</v>
      </c>
      <c r="N18" s="208">
        <f t="shared" si="8"/>
        <v>61.305726778076071</v>
      </c>
      <c r="O18" s="205">
        <f t="shared" si="110"/>
        <v>83.476826976999575</v>
      </c>
      <c r="P18" s="206">
        <f>Work!J18</f>
        <v>0.53603603603603589</v>
      </c>
      <c r="Q18" s="206">
        <f t="shared" si="9"/>
        <v>0.46396396396396411</v>
      </c>
      <c r="R18" s="207">
        <f>'Correction coefficients'!G21</f>
        <v>0.88604076150419375</v>
      </c>
      <c r="S18" s="208">
        <f t="shared" si="10"/>
        <v>41.698007410172373</v>
      </c>
      <c r="T18" s="208">
        <f t="shared" si="11"/>
        <v>87.793941598745562</v>
      </c>
      <c r="U18" s="208">
        <f t="shared" si="12"/>
        <v>13.832170295379179</v>
      </c>
      <c r="V18" s="206">
        <f>Work!M18</f>
        <v>0.10500000000000009</v>
      </c>
      <c r="W18" s="206">
        <f t="shared" si="13"/>
        <v>0.89499999999999991</v>
      </c>
      <c r="X18" s="207">
        <f>'Correction coefficients'!I21</f>
        <v>0.61656999207963392</v>
      </c>
      <c r="Y18" s="208">
        <f t="shared" si="14"/>
        <v>55.631184148215958</v>
      </c>
      <c r="Z18" s="208">
        <f t="shared" si="15"/>
        <v>18.916539938688029</v>
      </c>
      <c r="AA18" s="208">
        <f t="shared" si="16"/>
        <v>82.462783690501141</v>
      </c>
      <c r="AB18" s="206">
        <f>Work!P18</f>
        <v>2.2222222222222254E-2</v>
      </c>
      <c r="AC18" s="206">
        <f t="shared" si="17"/>
        <v>0.97777777777777775</v>
      </c>
      <c r="AD18" s="209">
        <f>'Correction coefficients'!K21</f>
        <v>0.95434039310279095</v>
      </c>
      <c r="AE18" s="208">
        <f t="shared" si="18"/>
        <v>93.38015005235016</v>
      </c>
      <c r="AF18" s="208">
        <f t="shared" si="19"/>
        <v>32.811213206399266</v>
      </c>
      <c r="AG18" s="208">
        <f t="shared" si="20"/>
        <v>68.234657372578042</v>
      </c>
      <c r="AH18" s="205">
        <f t="shared" si="111"/>
        <v>63.569780536912823</v>
      </c>
      <c r="AI18" s="205">
        <f t="shared" si="21"/>
        <v>86.967284999014069</v>
      </c>
      <c r="AJ18" s="210">
        <f>Money!D17</f>
        <v>9.9063962558502361E-2</v>
      </c>
      <c r="AK18" s="210">
        <f t="shared" si="22"/>
        <v>0.90093603744149764</v>
      </c>
      <c r="AL18" s="207">
        <f>'Correction coefficients'!M21</f>
        <v>0.85905326295350593</v>
      </c>
      <c r="AM18" s="208">
        <f t="shared" si="23"/>
        <v>77.621252224975535</v>
      </c>
      <c r="AN18" s="208">
        <f t="shared" si="24"/>
        <v>41.18006403334104</v>
      </c>
      <c r="AO18" s="208">
        <f t="shared" si="25"/>
        <v>59.97118240836415</v>
      </c>
      <c r="AP18" s="210">
        <f>Money!G17</f>
        <v>5.3236083165660864E-3</v>
      </c>
      <c r="AQ18" s="210">
        <f t="shared" si="26"/>
        <v>0.99467639168343391</v>
      </c>
      <c r="AR18" s="207">
        <f>'Correction coefficients'!O21</f>
        <v>0.84432529034911963</v>
      </c>
      <c r="AS18" s="208">
        <f t="shared" si="27"/>
        <v>84.143212887941459</v>
      </c>
      <c r="AT18" s="208">
        <f t="shared" si="28"/>
        <v>3.0917066764988625</v>
      </c>
      <c r="AU18" s="208">
        <f t="shared" si="29"/>
        <v>98.011884438532107</v>
      </c>
      <c r="AV18" s="205">
        <f t="shared" si="112"/>
        <v>80.88223255645849</v>
      </c>
      <c r="AW18" s="210">
        <f>Money!J17</f>
        <v>1.136363636363602E-3</v>
      </c>
      <c r="AX18" s="210">
        <f t="shared" si="30"/>
        <v>0.9988636363636364</v>
      </c>
      <c r="AY18" s="207">
        <f>'Correction coefficients'!Q21</f>
        <v>0.97908409469668001</v>
      </c>
      <c r="AZ18" s="208">
        <f t="shared" si="31"/>
        <v>97.819178414317946</v>
      </c>
      <c r="BA18" s="208">
        <f t="shared" si="32"/>
        <v>5.156616916443272</v>
      </c>
      <c r="BB18" s="208">
        <f t="shared" si="33"/>
        <v>95.864817537676259</v>
      </c>
      <c r="BC18" s="210">
        <f>Money!M17</f>
        <v>4.1841004184099972E-3</v>
      </c>
      <c r="BD18" s="210">
        <f t="shared" si="34"/>
        <v>0.99581589958159</v>
      </c>
      <c r="BE18" s="208">
        <f>'Correction coefficients'!S21</f>
        <v>0.89466352266757032</v>
      </c>
      <c r="BF18" s="208">
        <f t="shared" si="35"/>
        <v>89.201095904156034</v>
      </c>
      <c r="BG18" s="208">
        <f t="shared" si="36"/>
        <v>3.6690527195227305</v>
      </c>
      <c r="BH18" s="208">
        <f t="shared" si="37"/>
        <v>97.401681477515496</v>
      </c>
      <c r="BI18" s="205">
        <f t="shared" si="38"/>
        <v>93.51013715923699</v>
      </c>
      <c r="BJ18" s="205">
        <f t="shared" si="39"/>
        <v>66.339067880650717</v>
      </c>
      <c r="BK18" s="208">
        <f>Knowledge!D17</f>
        <v>3.62694300518136E-2</v>
      </c>
      <c r="BL18" s="208">
        <f t="shared" si="40"/>
        <v>0.9637305699481864</v>
      </c>
      <c r="BM18" s="207">
        <f>'Correction coefficients'!U21</f>
        <v>0.88778489160313145</v>
      </c>
      <c r="BN18" s="208">
        <f t="shared" si="41"/>
        <v>85.702958518031409</v>
      </c>
      <c r="BO18" s="208">
        <f t="shared" si="42"/>
        <v>23.945317176780307</v>
      </c>
      <c r="BP18" s="208">
        <f t="shared" si="43"/>
        <v>77.147792425044912</v>
      </c>
      <c r="BQ18" s="208">
        <f>Knowledge!G17</f>
        <v>8.4337349397590522E-2</v>
      </c>
      <c r="BR18" s="208">
        <f t="shared" si="44"/>
        <v>0.91566265060240948</v>
      </c>
      <c r="BS18" s="207">
        <f>'Correction coefficients'!W21</f>
        <v>0.80074497162194191</v>
      </c>
      <c r="BT18" s="208">
        <f t="shared" si="45"/>
        <v>73.588014054017947</v>
      </c>
      <c r="BU18" s="208">
        <f t="shared" si="46"/>
        <v>28.728629756862851</v>
      </c>
      <c r="BV18" s="208">
        <f t="shared" si="47"/>
        <v>72.455639356308325</v>
      </c>
      <c r="BW18" s="205">
        <f t="shared" si="48"/>
        <v>79.645486286024678</v>
      </c>
      <c r="BX18" s="208">
        <f>Knowledge!J17</f>
        <v>0.32689210950080527</v>
      </c>
      <c r="BY18" s="208">
        <f t="shared" si="49"/>
        <v>0.67310789049919473</v>
      </c>
      <c r="BZ18" s="207">
        <f>'Correction coefficients'!Y21</f>
        <v>0.81419040561622336</v>
      </c>
      <c r="CA18" s="208">
        <f t="shared" si="50"/>
        <v>55.255760652512961</v>
      </c>
      <c r="CB18" s="208">
        <f t="shared" si="51"/>
        <v>66.731500408999096</v>
      </c>
      <c r="CC18" s="208">
        <f t="shared" si="52"/>
        <v>34.653045075182483</v>
      </c>
      <c r="CD18" s="205">
        <f t="shared" si="53"/>
        <v>67.322543536721085</v>
      </c>
      <c r="CE18" s="208">
        <f>Time!D17</f>
        <v>0.21599999999999997</v>
      </c>
      <c r="CF18" s="208">
        <f t="shared" si="54"/>
        <v>78.616</v>
      </c>
      <c r="CG18" s="208">
        <v>100</v>
      </c>
      <c r="CH18" s="208">
        <f>Time!G17</f>
        <v>0.38194444444444442</v>
      </c>
      <c r="CI18" s="208">
        <f t="shared" si="55"/>
        <v>62.1875</v>
      </c>
      <c r="CJ18" s="208">
        <v>100</v>
      </c>
      <c r="CK18" s="208">
        <f t="shared" si="56"/>
        <v>70.401749999999993</v>
      </c>
      <c r="CL18" s="208">
        <f>Time!J17</f>
        <v>9.704641350210963E-2</v>
      </c>
      <c r="CM18" s="208">
        <f t="shared" si="57"/>
        <v>0.90295358649789037</v>
      </c>
      <c r="CN18" s="208">
        <f>'Correction coefficients'!AC21</f>
        <v>0.78857843240602521</v>
      </c>
      <c r="CO18" s="208">
        <f t="shared" si="58"/>
        <v>71.49292265381456</v>
      </c>
      <c r="CP18" s="208">
        <f t="shared" si="59"/>
        <v>30.420955787631442</v>
      </c>
      <c r="CQ18" s="208">
        <f t="shared" si="60"/>
        <v>70.781710555616769</v>
      </c>
      <c r="CR18" s="208">
        <f>Time!M17</f>
        <v>6.8181818181818121E-2</v>
      </c>
      <c r="CS18" s="208">
        <f t="shared" si="61"/>
        <v>0.93181818181818188</v>
      </c>
      <c r="CT18" s="207">
        <f>'Correction coefficients'!AE21</f>
        <v>0.60989816744099778</v>
      </c>
      <c r="CU18" s="208">
        <f t="shared" si="62"/>
        <v>57.263105946432049</v>
      </c>
      <c r="CV18" s="208">
        <f t="shared" si="63"/>
        <v>12.666518184234455</v>
      </c>
      <c r="CW18" s="208">
        <f t="shared" si="64"/>
        <v>88.690793287909059</v>
      </c>
      <c r="CX18" s="208">
        <f t="shared" si="65"/>
        <v>64.378014300123311</v>
      </c>
      <c r="CY18" s="205">
        <f t="shared" si="66"/>
        <v>79.846549547595885</v>
      </c>
      <c r="CZ18" s="211">
        <f>Power!F17</f>
        <v>7.054710974390821E-2</v>
      </c>
      <c r="DA18" s="208">
        <f t="shared" si="67"/>
        <v>93.015836135353084</v>
      </c>
      <c r="DB18" s="208">
        <v>100</v>
      </c>
      <c r="DC18" s="211">
        <f>Power!K17</f>
        <v>0.3455485331202145</v>
      </c>
      <c r="DD18" s="208">
        <f t="shared" si="68"/>
        <v>65.790695221098758</v>
      </c>
      <c r="DE18" s="208">
        <v>100</v>
      </c>
      <c r="DF18" s="211">
        <f>Power!P17</f>
        <v>9.6397592993348713E-2</v>
      </c>
      <c r="DG18" s="208">
        <f t="shared" si="69"/>
        <v>90.456638293658472</v>
      </c>
      <c r="DH18" s="208">
        <v>100</v>
      </c>
      <c r="DI18" s="286">
        <f t="shared" si="70"/>
        <v>83.087723216703438</v>
      </c>
      <c r="DJ18" s="287">
        <f>Power!U17</f>
        <v>0.17158803531314726</v>
      </c>
      <c r="DK18" s="285">
        <f t="shared" si="71"/>
        <v>83.012784503998418</v>
      </c>
      <c r="DL18" s="285">
        <v>100</v>
      </c>
      <c r="DM18" s="287">
        <f>Power!Z17</f>
        <v>0.13801859998882537</v>
      </c>
      <c r="DN18" s="285">
        <f t="shared" si="72"/>
        <v>86.336158601106291</v>
      </c>
      <c r="DO18" s="285">
        <v>100</v>
      </c>
      <c r="DP18" s="286">
        <f t="shared" si="73"/>
        <v>84.674471552552347</v>
      </c>
      <c r="DQ18" s="287">
        <f>Power!AE17</f>
        <v>0.2344791891951119</v>
      </c>
      <c r="DR18" s="285">
        <f t="shared" si="74"/>
        <v>76.786560269683918</v>
      </c>
      <c r="DS18" s="285">
        <v>100</v>
      </c>
      <c r="DT18" s="287">
        <f>Power!AJ17</f>
        <v>0.14395064566396665</v>
      </c>
      <c r="DU18" s="285">
        <f t="shared" si="75"/>
        <v>85.748886079267308</v>
      </c>
      <c r="DV18" s="285">
        <v>100</v>
      </c>
      <c r="DW18" s="286">
        <f>Power!AO17</f>
        <v>0.45924412851576857</v>
      </c>
      <c r="DX18" s="285">
        <f t="shared" si="76"/>
        <v>54.53483127693891</v>
      </c>
      <c r="DY18" s="285">
        <v>100</v>
      </c>
      <c r="DZ18" s="286">
        <f t="shared" si="77"/>
        <v>72.356759208630038</v>
      </c>
      <c r="EA18" s="286">
        <f t="shared" si="78"/>
        <v>87.351107343436183</v>
      </c>
      <c r="EB18" s="285">
        <f>Health!D17</f>
        <v>3.1065088757396331E-2</v>
      </c>
      <c r="EC18" s="285">
        <f t="shared" si="79"/>
        <v>0.96893491124260367</v>
      </c>
      <c r="ED18" s="285">
        <f>'Correction coefficients'!AO21</f>
        <v>0.90289389814326904</v>
      </c>
      <c r="EE18" s="285">
        <f t="shared" si="80"/>
        <v>87.60969648683475</v>
      </c>
      <c r="EF18" s="285">
        <f t="shared" si="81"/>
        <v>23.85711928179753</v>
      </c>
      <c r="EG18" s="285">
        <f t="shared" si="82"/>
        <v>77.223606944894328</v>
      </c>
      <c r="EH18" s="285">
        <f>Health!G17</f>
        <v>3.7439613526569993E-2</v>
      </c>
      <c r="EI18" s="285">
        <f t="shared" si="83"/>
        <v>0.96256038647343001</v>
      </c>
      <c r="EJ18" s="288">
        <f>'Correction coefficients'!AQ21</f>
        <v>0.99939740880337069</v>
      </c>
      <c r="EK18" s="285">
        <f t="shared" si="84"/>
        <v>96.236055249773386</v>
      </c>
      <c r="EL18" s="285">
        <f t="shared" si="85"/>
        <v>99.458823746971632</v>
      </c>
      <c r="EM18" s="285">
        <f t="shared" si="86"/>
        <v>1.5711077419168586</v>
      </c>
      <c r="EN18" s="285">
        <f>Health!J17</f>
        <v>8.6004691164971447E-3</v>
      </c>
      <c r="EO18" s="285">
        <f t="shared" si="87"/>
        <v>0.99139953088350286</v>
      </c>
      <c r="EP18" s="285">
        <f>'Correction coefficients'!AS21</f>
        <v>0.93024652253734763</v>
      </c>
      <c r="EQ18" s="285">
        <f t="shared" si="88"/>
        <v>92.302350638904102</v>
      </c>
      <c r="ER18" s="285">
        <f t="shared" si="89"/>
        <v>10.783525985936292</v>
      </c>
      <c r="ES18" s="289">
        <f t="shared" si="90"/>
        <v>90.268575193483812</v>
      </c>
      <c r="ET18" s="286">
        <f t="shared" si="91"/>
        <v>92.049367458504079</v>
      </c>
      <c r="EU18" s="285">
        <f>Health!M17</f>
        <v>0.12510088781275219</v>
      </c>
      <c r="EV18" s="285">
        <f t="shared" si="92"/>
        <v>0.87489911218724781</v>
      </c>
      <c r="EW18" s="285">
        <f>'Correction coefficients'!AU21</f>
        <v>0.91499788404666438</v>
      </c>
      <c r="EX18" s="285">
        <f t="shared" si="93"/>
        <v>80.252552804158057</v>
      </c>
      <c r="EY18" s="290">
        <f t="shared" si="94"/>
        <v>60.750815586375417</v>
      </c>
      <c r="EZ18" s="285">
        <f t="shared" si="95"/>
        <v>40.380414814868487</v>
      </c>
      <c r="FA18" s="285">
        <f>Health!P17</f>
        <v>9.4766619519094819E-2</v>
      </c>
      <c r="FB18" s="285">
        <f t="shared" si="96"/>
        <v>0.90523338048090518</v>
      </c>
      <c r="FC18" s="285">
        <f>'Correction coefficients'!AW21</f>
        <v>0.74415965014616337</v>
      </c>
      <c r="FD18" s="285">
        <f t="shared" si="97"/>
        <v>67.690177416210616</v>
      </c>
      <c r="FE18" s="285">
        <f t="shared" si="98"/>
        <v>25.51385529540655</v>
      </c>
      <c r="FF18" s="289">
        <f t="shared" si="99"/>
        <v>75.724665010097709</v>
      </c>
      <c r="FG18" s="285">
        <f t="shared" si="100"/>
        <v>73.971365110184337</v>
      </c>
      <c r="FH18" s="285">
        <f>Health!S17</f>
        <v>1.0351966873707319E-3</v>
      </c>
      <c r="FI18" s="291">
        <f t="shared" si="101"/>
        <v>0.99896480331262927</v>
      </c>
      <c r="FJ18" s="291">
        <f>'Correction coefficients'!AY21</f>
        <v>0.98433059495297681</v>
      </c>
      <c r="FK18" s="285">
        <f t="shared" si="102"/>
        <v>98.34785029899858</v>
      </c>
      <c r="FL18" s="285">
        <f t="shared" si="103"/>
        <v>6.2170709348248785</v>
      </c>
      <c r="FM18" s="289">
        <f t="shared" si="104"/>
        <v>94.801577310935727</v>
      </c>
      <c r="FN18" s="285">
        <f>Health!V17</f>
        <v>1.0593220338981357E-3</v>
      </c>
      <c r="FO18" s="292">
        <f t="shared" si="105"/>
        <v>0.99894067796610186</v>
      </c>
      <c r="FP18" s="293">
        <f>'Correction coefficients'!BA21</f>
        <v>0.97501517017660899</v>
      </c>
      <c r="FQ18" s="285">
        <f t="shared" si="106"/>
        <v>97.424249197222139</v>
      </c>
      <c r="FR18" s="285">
        <f t="shared" si="107"/>
        <v>4.0616280364771082</v>
      </c>
      <c r="FS18" s="289">
        <f t="shared" si="108"/>
        <v>96.961904353508999</v>
      </c>
      <c r="FT18" s="285">
        <f t="shared" si="109"/>
        <v>97.886049748110366</v>
      </c>
    </row>
    <row r="19" spans="1:176" s="294" customFormat="1" ht="14" x14ac:dyDescent="0.15">
      <c r="A19" s="185" t="s">
        <v>24</v>
      </c>
      <c r="B19" s="205">
        <f t="shared" si="0"/>
        <v>69.870444970048439</v>
      </c>
      <c r="C19" s="206">
        <f>Work!D19</f>
        <v>0.13260869565217392</v>
      </c>
      <c r="D19" s="206">
        <f t="shared" si="1"/>
        <v>0.86739130434782608</v>
      </c>
      <c r="E19" s="207">
        <f>'Correction coefficients'!C22</f>
        <v>0.86648427449287613</v>
      </c>
      <c r="F19" s="208">
        <f t="shared" si="2"/>
        <v>75.406511579876295</v>
      </c>
      <c r="G19" s="208">
        <f t="shared" si="3"/>
        <v>49.895189578505686</v>
      </c>
      <c r="H19" s="208">
        <f t="shared" si="4"/>
        <v>50.262128749082443</v>
      </c>
      <c r="I19" s="206">
        <f>Work!G19</f>
        <v>5.7187017001545604E-2</v>
      </c>
      <c r="J19" s="206">
        <f t="shared" si="5"/>
        <v>0.9428129829984544</v>
      </c>
      <c r="K19" s="207">
        <f>'Correction coefficients'!E22</f>
        <v>0.88679635034786375</v>
      </c>
      <c r="L19" s="208">
        <f t="shared" si="6"/>
        <v>83.772228125977577</v>
      </c>
      <c r="M19" s="208">
        <f t="shared" si="7"/>
        <v>33.25678523351408</v>
      </c>
      <c r="N19" s="208">
        <f t="shared" si="8"/>
        <v>67.849347435211584</v>
      </c>
      <c r="O19" s="205">
        <f t="shared" si="110"/>
        <v>79.589369852926936</v>
      </c>
      <c r="P19" s="206">
        <f>Work!J19</f>
        <v>0.64473684210526327</v>
      </c>
      <c r="Q19" s="206">
        <f t="shared" si="9"/>
        <v>0.35526315789473673</v>
      </c>
      <c r="R19" s="207">
        <f>'Correction coefficients'!G22</f>
        <v>0.72113103101927112</v>
      </c>
      <c r="S19" s="208">
        <f t="shared" si="10"/>
        <v>26.362937446243567</v>
      </c>
      <c r="T19" s="208">
        <f t="shared" si="11"/>
        <v>77.624354880101038</v>
      </c>
      <c r="U19" s="208">
        <f t="shared" si="12"/>
        <v>24.522330794712392</v>
      </c>
      <c r="V19" s="206">
        <f>Work!M19</f>
        <v>7.8899082568807288E-2</v>
      </c>
      <c r="W19" s="206">
        <f t="shared" si="13"/>
        <v>0.92110091743119271</v>
      </c>
      <c r="X19" s="207">
        <f>'Correction coefficients'!I22</f>
        <v>0.72052381136062571</v>
      </c>
      <c r="Y19" s="208">
        <f t="shared" si="14"/>
        <v>66.703839223853905</v>
      </c>
      <c r="Z19" s="208">
        <f t="shared" si="15"/>
        <v>20.297386297280514</v>
      </c>
      <c r="AA19" s="208">
        <f t="shared" si="16"/>
        <v>80.951000888621166</v>
      </c>
      <c r="AB19" s="206">
        <f>Work!P19</f>
        <v>9.9337748344371368E-3</v>
      </c>
      <c r="AC19" s="206">
        <f t="shared" si="17"/>
        <v>0.99006622516556286</v>
      </c>
      <c r="AD19" s="209">
        <f>'Correction coefficients'!K22</f>
        <v>0.91768389478564949</v>
      </c>
      <c r="AE19" s="208">
        <f t="shared" si="18"/>
        <v>90.948215130960293</v>
      </c>
      <c r="AF19" s="208">
        <f t="shared" si="19"/>
        <v>10.522190009323639</v>
      </c>
      <c r="AG19" s="208">
        <f t="shared" si="20"/>
        <v>90.537915270209851</v>
      </c>
      <c r="AH19" s="205">
        <f t="shared" si="111"/>
        <v>61.338330600352585</v>
      </c>
      <c r="AI19" s="205">
        <f t="shared" si="21"/>
        <v>72.5695149475427</v>
      </c>
      <c r="AJ19" s="210">
        <f>Money!D18</f>
        <v>4.8811013767208977E-2</v>
      </c>
      <c r="AK19" s="210">
        <f t="shared" si="22"/>
        <v>0.95118898623279102</v>
      </c>
      <c r="AL19" s="207">
        <f>'Correction coefficients'!M22</f>
        <v>0.67689744342241265</v>
      </c>
      <c r="AM19" s="208">
        <f t="shared" si="23"/>
        <v>64.741881906260744</v>
      </c>
      <c r="AN19" s="208">
        <f t="shared" si="24"/>
        <v>11.510326923125861</v>
      </c>
      <c r="AO19" s="208">
        <f t="shared" si="25"/>
        <v>89.75844755051358</v>
      </c>
      <c r="AP19" s="210">
        <f>Money!G18</f>
        <v>2.1253306576667019E-2</v>
      </c>
      <c r="AQ19" s="210">
        <f t="shared" si="26"/>
        <v>0.97874669342333298</v>
      </c>
      <c r="AR19" s="207">
        <f>'Correction coefficients'!O22</f>
        <v>0.5721673156763275</v>
      </c>
      <c r="AS19" s="208">
        <f t="shared" si="27"/>
        <v>56.440679962007877</v>
      </c>
      <c r="AT19" s="208">
        <f t="shared" si="28"/>
        <v>3.7557973383265524</v>
      </c>
      <c r="AU19" s="208">
        <f t="shared" si="29"/>
        <v>97.612470570801406</v>
      </c>
      <c r="AV19" s="205">
        <f t="shared" si="112"/>
        <v>60.591280934134311</v>
      </c>
      <c r="AW19" s="210">
        <f>Money!J18</f>
        <v>1.7956656346749256E-2</v>
      </c>
      <c r="AX19" s="210">
        <f t="shared" si="30"/>
        <v>0.98204334365325074</v>
      </c>
      <c r="AY19" s="207">
        <f>'Correction coefficients'!Q22</f>
        <v>0.93759531105923388</v>
      </c>
      <c r="AZ19" s="208">
        <f t="shared" si="31"/>
        <v>92.155164192355755</v>
      </c>
      <c r="BA19" s="208">
        <f t="shared" si="32"/>
        <v>22.179459127630121</v>
      </c>
      <c r="BB19" s="208">
        <f t="shared" si="33"/>
        <v>78.873502438626403</v>
      </c>
      <c r="BC19" s="210">
        <f>Money!M18</f>
        <v>2.5062656641604564E-3</v>
      </c>
      <c r="BD19" s="210">
        <f t="shared" si="34"/>
        <v>0.99749373433583954</v>
      </c>
      <c r="BE19" s="208">
        <f>'Correction coefficients'!S22</f>
        <v>0.81695929104299714</v>
      </c>
      <c r="BF19" s="208">
        <f t="shared" si="35"/>
        <v>81.676265628261078</v>
      </c>
      <c r="BG19" s="208">
        <f t="shared" si="36"/>
        <v>1.2397866275426745</v>
      </c>
      <c r="BH19" s="208">
        <f t="shared" si="37"/>
        <v>99.881071157177587</v>
      </c>
      <c r="BI19" s="205">
        <f t="shared" si="38"/>
        <v>86.915714910308424</v>
      </c>
      <c r="BJ19" s="205">
        <f t="shared" si="39"/>
        <v>51.594559564393982</v>
      </c>
      <c r="BK19" s="208">
        <f>Knowledge!D18</f>
        <v>5.3658536585365901E-2</v>
      </c>
      <c r="BL19" s="208">
        <f t="shared" si="40"/>
        <v>0.9463414634146341</v>
      </c>
      <c r="BM19" s="207">
        <f>'Correction coefficients'!U22</f>
        <v>0.74730185985269715</v>
      </c>
      <c r="BN19" s="208">
        <f t="shared" si="41"/>
        <v>71.013070830882441</v>
      </c>
      <c r="BO19" s="208">
        <f t="shared" si="42"/>
        <v>16.111836505724828</v>
      </c>
      <c r="BP19" s="208">
        <f t="shared" si="43"/>
        <v>85.09517327729526</v>
      </c>
      <c r="BQ19" s="208">
        <f>Knowledge!G18</f>
        <v>2.9126213592232997E-2</v>
      </c>
      <c r="BR19" s="208">
        <f t="shared" si="44"/>
        <v>0.970873786407767</v>
      </c>
      <c r="BS19" s="207">
        <f>'Correction coefficients'!W22</f>
        <v>0.51311147639533095</v>
      </c>
      <c r="BT19" s="208">
        <f t="shared" si="45"/>
        <v>50.318481711784237</v>
      </c>
      <c r="BU19" s="208">
        <f t="shared" si="46"/>
        <v>4.3038583605033445</v>
      </c>
      <c r="BV19" s="208">
        <f t="shared" si="47"/>
        <v>97.15555382925676</v>
      </c>
      <c r="BW19" s="205">
        <f t="shared" si="48"/>
        <v>60.665776271333343</v>
      </c>
      <c r="BX19" s="208">
        <f>Knowledge!J18</f>
        <v>0.4049586776859504</v>
      </c>
      <c r="BY19" s="208">
        <f t="shared" si="49"/>
        <v>0.5950413223140496</v>
      </c>
      <c r="BZ19" s="207">
        <f>'Correction coefficients'!Y22</f>
        <v>0.727896845320397</v>
      </c>
      <c r="CA19" s="208">
        <f t="shared" si="50"/>
        <v>43.879741433419753</v>
      </c>
      <c r="CB19" s="208">
        <f t="shared" si="51"/>
        <v>63.022148052994446</v>
      </c>
      <c r="CC19" s="208">
        <f t="shared" si="52"/>
        <v>38.55641754856655</v>
      </c>
      <c r="CD19" s="205">
        <f t="shared" si="53"/>
        <v>51.058968591486241</v>
      </c>
      <c r="CE19" s="208">
        <f>Time!D18</f>
        <v>0.24199288256227747</v>
      </c>
      <c r="CF19" s="208">
        <f t="shared" si="54"/>
        <v>76.042704626334526</v>
      </c>
      <c r="CG19" s="208">
        <v>100</v>
      </c>
      <c r="CH19" s="208">
        <f>Time!G18</f>
        <v>0.67967698519515474</v>
      </c>
      <c r="CI19" s="208">
        <f t="shared" si="55"/>
        <v>32.711978465679678</v>
      </c>
      <c r="CJ19" s="208">
        <v>100</v>
      </c>
      <c r="CK19" s="208">
        <f t="shared" si="56"/>
        <v>54.377341546007102</v>
      </c>
      <c r="CL19" s="208">
        <f>Time!J18</f>
        <v>0.20886075949367089</v>
      </c>
      <c r="CM19" s="208">
        <f t="shared" si="57"/>
        <v>0.79113924050632911</v>
      </c>
      <c r="CN19" s="208">
        <f>'Correction coefficients'!AC22</f>
        <v>0.52658020593895594</v>
      </c>
      <c r="CO19" s="208">
        <f t="shared" si="58"/>
        <v>42.243228155028987</v>
      </c>
      <c r="CP19" s="208">
        <f t="shared" si="59"/>
        <v>27.187442601888449</v>
      </c>
      <c r="CQ19" s="208">
        <f t="shared" si="60"/>
        <v>74.426387009874986</v>
      </c>
      <c r="CR19" s="208">
        <f>Time!M18</f>
        <v>2.3696682464454888E-2</v>
      </c>
      <c r="CS19" s="208">
        <f t="shared" si="61"/>
        <v>0.97630331753554511</v>
      </c>
      <c r="CT19" s="207">
        <f>'Correction coefficients'!AE22</f>
        <v>0.54465365658719556</v>
      </c>
      <c r="CU19" s="208">
        <f t="shared" si="62"/>
        <v>53.642970011560507</v>
      </c>
      <c r="CV19" s="208">
        <f t="shared" si="63"/>
        <v>3.8505465362173377</v>
      </c>
      <c r="CW19" s="208">
        <f t="shared" si="64"/>
        <v>97.557145434859393</v>
      </c>
      <c r="CX19" s="208">
        <f t="shared" si="65"/>
        <v>47.943099083294747</v>
      </c>
      <c r="CY19" s="205">
        <f t="shared" si="66"/>
        <v>41.414791220196285</v>
      </c>
      <c r="CZ19" s="211">
        <f>Power!F18</f>
        <v>0.54957528000802536</v>
      </c>
      <c r="DA19" s="208">
        <f t="shared" si="67"/>
        <v>45.592047279205488</v>
      </c>
      <c r="DB19" s="208">
        <v>100</v>
      </c>
      <c r="DC19" s="211">
        <f>Power!K18</f>
        <v>0.63860892405154623</v>
      </c>
      <c r="DD19" s="208">
        <f t="shared" si="68"/>
        <v>36.777716518896924</v>
      </c>
      <c r="DE19" s="208">
        <v>100</v>
      </c>
      <c r="DF19" s="211">
        <f>Power!P18</f>
        <v>0.47702870857155533</v>
      </c>
      <c r="DG19" s="208">
        <f t="shared" si="69"/>
        <v>52.774157851416021</v>
      </c>
      <c r="DH19" s="208">
        <v>100</v>
      </c>
      <c r="DI19" s="286">
        <f t="shared" si="70"/>
        <v>45.047973883172808</v>
      </c>
      <c r="DJ19" s="287">
        <f>Power!U18</f>
        <v>0.59513475619160239</v>
      </c>
      <c r="DK19" s="285">
        <f t="shared" si="71"/>
        <v>41.081659137031366</v>
      </c>
      <c r="DL19" s="285">
        <v>100</v>
      </c>
      <c r="DM19" s="287">
        <f>Power!Z18</f>
        <v>0.84773119966226396</v>
      </c>
      <c r="DN19" s="285">
        <f t="shared" si="72"/>
        <v>16.074611233435867</v>
      </c>
      <c r="DO19" s="285">
        <v>100</v>
      </c>
      <c r="DP19" s="286">
        <f t="shared" si="73"/>
        <v>28.578135185233617</v>
      </c>
      <c r="DQ19" s="287">
        <f>Power!AE18</f>
        <v>0.46552767464846057</v>
      </c>
      <c r="DR19" s="285">
        <f t="shared" si="74"/>
        <v>53.912760209802407</v>
      </c>
      <c r="DS19" s="285">
        <v>100</v>
      </c>
      <c r="DT19" s="287">
        <f>Power!AJ18</f>
        <v>4.686541356344609E-2</v>
      </c>
      <c r="DU19" s="285">
        <f t="shared" si="75"/>
        <v>95.360324057218833</v>
      </c>
      <c r="DV19" s="285">
        <v>100</v>
      </c>
      <c r="DW19" s="286">
        <f>Power!AO18</f>
        <v>0.84588273364043265</v>
      </c>
      <c r="DX19" s="285">
        <f t="shared" si="76"/>
        <v>16.257609369597169</v>
      </c>
      <c r="DY19" s="285">
        <v>100</v>
      </c>
      <c r="DZ19" s="286">
        <f t="shared" si="77"/>
        <v>55.176897878872801</v>
      </c>
      <c r="EA19" s="286">
        <f t="shared" si="78"/>
        <v>83.688859821559234</v>
      </c>
      <c r="EB19" s="285">
        <f>Health!D18</f>
        <v>4.0395713107996722E-2</v>
      </c>
      <c r="EC19" s="285">
        <f t="shared" si="79"/>
        <v>0.95960428689200328</v>
      </c>
      <c r="ED19" s="285">
        <f>'Correction coefficients'!AO22</f>
        <v>0.85479607422028758</v>
      </c>
      <c r="EE19" s="285">
        <f t="shared" si="80"/>
        <v>82.206331746784059</v>
      </c>
      <c r="EF19" s="285">
        <f t="shared" si="81"/>
        <v>21.0445704579062</v>
      </c>
      <c r="EG19" s="285">
        <f t="shared" si="82"/>
        <v>80.072503345782863</v>
      </c>
      <c r="EH19" s="285">
        <f>Health!G18</f>
        <v>4.2199488491048598E-2</v>
      </c>
      <c r="EI19" s="285">
        <f t="shared" si="83"/>
        <v>0.9578005115089514</v>
      </c>
      <c r="EJ19" s="288">
        <f>'Correction coefficients'!AQ22</f>
        <v>0.97065373573627955</v>
      </c>
      <c r="EK19" s="285">
        <f t="shared" si="84"/>
        <v>93.03957181404202</v>
      </c>
      <c r="EL19" s="285">
        <f t="shared" si="85"/>
        <v>59.76240864632593</v>
      </c>
      <c r="EM19" s="285">
        <f t="shared" si="86"/>
        <v>41.285417617926193</v>
      </c>
      <c r="EN19" s="285">
        <f>Health!J18</f>
        <v>1.7391304347825987E-2</v>
      </c>
      <c r="EO19" s="285">
        <f t="shared" si="87"/>
        <v>0.98260869565217401</v>
      </c>
      <c r="EP19" s="285">
        <f>'Correction coefficients'!AS22</f>
        <v>0.88208757186485187</v>
      </c>
      <c r="EQ19" s="285">
        <f t="shared" si="88"/>
        <v>86.807944925670427</v>
      </c>
      <c r="ER19" s="285">
        <f t="shared" si="89"/>
        <v>12.401256113543617</v>
      </c>
      <c r="ES19" s="289">
        <f t="shared" si="90"/>
        <v>88.684621102147162</v>
      </c>
      <c r="ET19" s="286">
        <f t="shared" si="91"/>
        <v>87.351282828832169</v>
      </c>
      <c r="EU19" s="285">
        <f>Health!M18</f>
        <v>0.1179645335389361</v>
      </c>
      <c r="EV19" s="285">
        <f t="shared" si="92"/>
        <v>0.8820354664610639</v>
      </c>
      <c r="EW19" s="285">
        <f>'Correction coefficients'!AU22</f>
        <v>0.93748037215882107</v>
      </c>
      <c r="EX19" s="285">
        <f t="shared" si="93"/>
        <v>82.862202798164546</v>
      </c>
      <c r="EY19" s="290">
        <f t="shared" si="94"/>
        <v>66.770697602040315</v>
      </c>
      <c r="EZ19" s="285">
        <f t="shared" si="95"/>
        <v>34.341750944293821</v>
      </c>
      <c r="FA19" s="285">
        <f>Health!P18</f>
        <v>0.14052953156822812</v>
      </c>
      <c r="FB19" s="285">
        <f t="shared" si="96"/>
        <v>0.85947046843177188</v>
      </c>
      <c r="FC19" s="285">
        <f>'Correction coefficients'!AW22</f>
        <v>0.61901219747992919</v>
      </c>
      <c r="FD19" s="285">
        <f t="shared" si="97"/>
        <v>53.670247629972465</v>
      </c>
      <c r="FE19" s="285">
        <f t="shared" si="98"/>
        <v>24.334893623382172</v>
      </c>
      <c r="FF19" s="289">
        <f t="shared" si="99"/>
        <v>77.072396912883448</v>
      </c>
      <c r="FG19" s="285">
        <f t="shared" si="100"/>
        <v>68.266225214068498</v>
      </c>
      <c r="FH19" s="285">
        <f>Health!S18</f>
        <v>1.0438413361170129E-3</v>
      </c>
      <c r="FI19" s="291">
        <f t="shared" si="101"/>
        <v>0.99895615866388299</v>
      </c>
      <c r="FJ19" s="291">
        <f>'Correction coefficients'!AY22</f>
        <v>0.98024621802067236</v>
      </c>
      <c r="FK19" s="285">
        <f t="shared" si="102"/>
        <v>97.943076653374277</v>
      </c>
      <c r="FL19" s="285">
        <f t="shared" si="103"/>
        <v>5.0250204903302507</v>
      </c>
      <c r="FM19" s="289">
        <f t="shared" si="104"/>
        <v>95.995758726426061</v>
      </c>
      <c r="FN19" s="285">
        <f>Health!V18</f>
        <v>3.0864197530864335E-3</v>
      </c>
      <c r="FO19" s="292">
        <f t="shared" si="105"/>
        <v>0.99691358024691357</v>
      </c>
      <c r="FP19" s="293">
        <f>'Correction coefficients'!BA22</f>
        <v>0.98936947787276297</v>
      </c>
      <c r="FQ19" s="285">
        <f t="shared" si="106"/>
        <v>98.645270968942413</v>
      </c>
      <c r="FR19" s="285">
        <f t="shared" si="107"/>
        <v>22.662881341773627</v>
      </c>
      <c r="FS19" s="289">
        <f t="shared" si="108"/>
        <v>78.354210478248049</v>
      </c>
      <c r="FT19" s="285">
        <f t="shared" si="109"/>
        <v>98.294173811158345</v>
      </c>
    </row>
    <row r="20" spans="1:176" s="294" customFormat="1" ht="15.75" customHeight="1" x14ac:dyDescent="0.15">
      <c r="A20" s="185" t="s">
        <v>25</v>
      </c>
      <c r="B20" s="205">
        <f t="shared" si="0"/>
        <v>63.312334920158044</v>
      </c>
      <c r="C20" s="206">
        <f>Work!D20</f>
        <v>0.24606060606060598</v>
      </c>
      <c r="D20" s="206">
        <f t="shared" si="1"/>
        <v>0.75393939393939402</v>
      </c>
      <c r="E20" s="207">
        <f>'Correction coefficients'!C23</f>
        <v>0.81761145320300666</v>
      </c>
      <c r="F20" s="208">
        <f t="shared" si="2"/>
        <v>62.026518867072419</v>
      </c>
      <c r="G20" s="208">
        <f t="shared" si="3"/>
        <v>58.545661269595016</v>
      </c>
      <c r="H20" s="208">
        <f t="shared" si="4"/>
        <v>41.740150996128619</v>
      </c>
      <c r="I20" s="206">
        <f>Work!G20</f>
        <v>0.1482649842271293</v>
      </c>
      <c r="J20" s="206">
        <f t="shared" si="5"/>
        <v>0.8517350157728707</v>
      </c>
      <c r="K20" s="207">
        <f>'Correction coefficients'!E23</f>
        <v>0.87854690267177815</v>
      </c>
      <c r="L20" s="208">
        <f t="shared" si="6"/>
        <v>75.080626840431023</v>
      </c>
      <c r="M20" s="208">
        <f t="shared" si="7"/>
        <v>55.992862956723265</v>
      </c>
      <c r="N20" s="208">
        <f t="shared" si="8"/>
        <v>45.178834000688781</v>
      </c>
      <c r="O20" s="205">
        <f t="shared" si="110"/>
        <v>68.553572853751717</v>
      </c>
      <c r="P20" s="206">
        <f>Work!J20</f>
        <v>0.56838905775075999</v>
      </c>
      <c r="Q20" s="206">
        <f t="shared" si="9"/>
        <v>0.43161094224924001</v>
      </c>
      <c r="R20" s="207">
        <f>'Correction coefficients'!G23</f>
        <v>0.73556775880800673</v>
      </c>
      <c r="S20" s="208">
        <f t="shared" si="10"/>
        <v>32.430430253261264</v>
      </c>
      <c r="T20" s="208">
        <f t="shared" si="11"/>
        <v>74.616005729122335</v>
      </c>
      <c r="U20" s="208">
        <f t="shared" si="12"/>
        <v>27.2728870487894</v>
      </c>
      <c r="V20" s="206">
        <f>Work!M20</f>
        <v>6.5375302663438162E-2</v>
      </c>
      <c r="W20" s="206">
        <f t="shared" si="13"/>
        <v>0.93462469733656184</v>
      </c>
      <c r="X20" s="207">
        <f>'Correction coefficients'!I23</f>
        <v>0.62821613582268387</v>
      </c>
      <c r="Y20" s="208">
        <f t="shared" si="14"/>
        <v>59.12748526471681</v>
      </c>
      <c r="Z20" s="208">
        <f t="shared" si="15"/>
        <v>12.866513686071528</v>
      </c>
      <c r="AA20" s="208">
        <f t="shared" si="16"/>
        <v>88.466933798429665</v>
      </c>
      <c r="AB20" s="206">
        <f>Work!P20</f>
        <v>3.5315985130111471E-2</v>
      </c>
      <c r="AC20" s="206">
        <f t="shared" si="17"/>
        <v>0.96468401486988853</v>
      </c>
      <c r="AD20" s="209">
        <f>'Correction coefficients'!K23</f>
        <v>0.86758430278480281</v>
      </c>
      <c r="AE20" s="208">
        <f t="shared" si="18"/>
        <v>83.857526136405127</v>
      </c>
      <c r="AF20" s="208">
        <f t="shared" si="19"/>
        <v>20.422882181475323</v>
      </c>
      <c r="AG20" s="208">
        <f t="shared" si="20"/>
        <v>80.682664440887621</v>
      </c>
      <c r="AH20" s="205">
        <f t="shared" si="111"/>
        <v>58.471813884794393</v>
      </c>
      <c r="AI20" s="205">
        <f t="shared" si="21"/>
        <v>79.037318438238628</v>
      </c>
      <c r="AJ20" s="210">
        <f>Money!D19</f>
        <v>9.63370738937116E-2</v>
      </c>
      <c r="AK20" s="210">
        <f t="shared" si="22"/>
        <v>0.9036629261062884</v>
      </c>
      <c r="AL20" s="207">
        <f>'Correction coefficients'!M23</f>
        <v>0.82695150840352127</v>
      </c>
      <c r="AM20" s="208">
        <f t="shared" si="23"/>
        <v>74.981256563361555</v>
      </c>
      <c r="AN20" s="208">
        <f t="shared" si="24"/>
        <v>35.181519172702828</v>
      </c>
      <c r="AO20" s="208">
        <f t="shared" si="25"/>
        <v>65.991001538684145</v>
      </c>
      <c r="AP20" s="210">
        <f>Money!G19</f>
        <v>2.4516592296250694E-2</v>
      </c>
      <c r="AQ20" s="210">
        <f t="shared" si="26"/>
        <v>0.97548340770374931</v>
      </c>
      <c r="AR20" s="207">
        <f>'Correction coefficients'!O23</f>
        <v>0.76302686774233142</v>
      </c>
      <c r="AS20" s="208">
        <f t="shared" si="27"/>
        <v>74.687684862365941</v>
      </c>
      <c r="AT20" s="208">
        <f t="shared" si="28"/>
        <v>8.5049530558288637</v>
      </c>
      <c r="AU20" s="208">
        <f t="shared" si="29"/>
        <v>92.670012167516404</v>
      </c>
      <c r="AV20" s="205">
        <f t="shared" si="112"/>
        <v>74.834470712863748</v>
      </c>
      <c r="AW20" s="210">
        <f>Money!J19</f>
        <v>1.4851485148514865E-2</v>
      </c>
      <c r="AX20" s="210">
        <f t="shared" si="30"/>
        <v>0.98514851485148514</v>
      </c>
      <c r="AY20" s="207">
        <f>'Correction coefficients'!Q23</f>
        <v>0.93759531105923388</v>
      </c>
      <c r="AZ20" s="208">
        <f t="shared" si="31"/>
        <v>92.443392193950331</v>
      </c>
      <c r="BA20" s="208">
        <f t="shared" si="32"/>
        <v>19.043104382666666</v>
      </c>
      <c r="BB20" s="208">
        <f t="shared" si="33"/>
        <v>82.008174497257968</v>
      </c>
      <c r="BC20" s="210">
        <f>Money!M19</f>
        <v>3.0211480362538623E-3</v>
      </c>
      <c r="BD20" s="210">
        <f t="shared" si="34"/>
        <v>0.99697885196374614</v>
      </c>
      <c r="BE20" s="208">
        <f>'Correction coefficients'!S23</f>
        <v>0.74476540155656046</v>
      </c>
      <c r="BF20" s="208">
        <f t="shared" si="35"/>
        <v>74.509020147591627</v>
      </c>
      <c r="BG20" s="208">
        <f t="shared" si="36"/>
        <v>1.0282824120692153</v>
      </c>
      <c r="BH20" s="208">
        <f t="shared" si="37"/>
        <v>100.14817852820627</v>
      </c>
      <c r="BI20" s="205">
        <f t="shared" si="38"/>
        <v>83.476206170770979</v>
      </c>
      <c r="BJ20" s="205">
        <f t="shared" si="39"/>
        <v>61.892233658934231</v>
      </c>
      <c r="BK20" s="208">
        <f>Knowledge!D19</f>
        <v>8.53242320819112E-2</v>
      </c>
      <c r="BL20" s="208">
        <f t="shared" si="40"/>
        <v>0.9146757679180888</v>
      </c>
      <c r="BM20" s="207">
        <f>'Correction coefficients'!U23</f>
        <v>0.63226126446622388</v>
      </c>
      <c r="BN20" s="208">
        <f t="shared" si="41"/>
        <v>58.253091702450007</v>
      </c>
      <c r="BO20" s="208">
        <f t="shared" si="42"/>
        <v>16.504456264579474</v>
      </c>
      <c r="BP20" s="208">
        <f t="shared" si="43"/>
        <v>84.840020024825122</v>
      </c>
      <c r="BQ20" s="208">
        <f>Knowledge!G19</f>
        <v>3.8910505836575737E-3</v>
      </c>
      <c r="BR20" s="208">
        <f t="shared" si="44"/>
        <v>0.99610894941634243</v>
      </c>
      <c r="BS20" s="207">
        <f>'Correction coefficients'!W23</f>
        <v>0.5739406016492512</v>
      </c>
      <c r="BT20" s="208">
        <f t="shared" si="45"/>
        <v>57.599029603885683</v>
      </c>
      <c r="BU20" s="208">
        <f t="shared" si="46"/>
        <v>0.70670500981747353</v>
      </c>
      <c r="BV20" s="208">
        <f t="shared" si="47"/>
        <v>100.64620871996034</v>
      </c>
      <c r="BW20" s="205">
        <f t="shared" si="48"/>
        <v>57.926060653167845</v>
      </c>
      <c r="BX20" s="208">
        <f>Knowledge!J19</f>
        <v>0.24186704384724167</v>
      </c>
      <c r="BY20" s="208">
        <f t="shared" si="49"/>
        <v>0.75813295615275833</v>
      </c>
      <c r="BZ20" s="207">
        <f>'Correction coefficients'!Y23</f>
        <v>0.8677613445166501</v>
      </c>
      <c r="CA20" s="208">
        <f t="shared" si="50"/>
        <v>66.129968861996517</v>
      </c>
      <c r="CB20" s="208">
        <f t="shared" si="51"/>
        <v>66.956290668792235</v>
      </c>
      <c r="CC20" s="208">
        <f t="shared" si="52"/>
        <v>34.29795274628912</v>
      </c>
      <c r="CD20" s="205">
        <f t="shared" si="53"/>
        <v>59.340316284963755</v>
      </c>
      <c r="CE20" s="208">
        <f>Time!D19</f>
        <v>0.17383820998278821</v>
      </c>
      <c r="CF20" s="208">
        <f t="shared" si="54"/>
        <v>82.790017211703969</v>
      </c>
      <c r="CG20" s="208">
        <v>100</v>
      </c>
      <c r="CH20" s="208">
        <f>Time!G19</f>
        <v>0.60834990059642147</v>
      </c>
      <c r="CI20" s="208">
        <f t="shared" si="55"/>
        <v>39.773359840954278</v>
      </c>
      <c r="CJ20" s="208">
        <v>100</v>
      </c>
      <c r="CK20" s="208">
        <f t="shared" si="56"/>
        <v>61.28168852632912</v>
      </c>
      <c r="CL20" s="208">
        <f>Time!J19</f>
        <v>8.8803088803088737E-2</v>
      </c>
      <c r="CM20" s="208">
        <f t="shared" si="57"/>
        <v>0.91119691119691126</v>
      </c>
      <c r="CN20" s="208">
        <f>'Correction coefficients'!AC23</f>
        <v>0.67501994272534127</v>
      </c>
      <c r="CO20" s="208">
        <f t="shared" si="58"/>
        <v>61.892532593957043</v>
      </c>
      <c r="CP20" s="208">
        <f t="shared" si="59"/>
        <v>19.383481802916759</v>
      </c>
      <c r="CQ20" s="208">
        <f t="shared" si="60"/>
        <v>81.916858319278091</v>
      </c>
      <c r="CR20" s="208">
        <f>Time!M19</f>
        <v>8.4745762711864403E-2</v>
      </c>
      <c r="CS20" s="208">
        <f t="shared" si="61"/>
        <v>0.9152542372881356</v>
      </c>
      <c r="CT20" s="207">
        <f>'Correction coefficients'!AE23</f>
        <v>0.57419999460363713</v>
      </c>
      <c r="CU20" s="208">
        <f t="shared" si="62"/>
        <v>53.028358833068545</v>
      </c>
      <c r="CV20" s="208">
        <f t="shared" si="63"/>
        <v>13.959852860245247</v>
      </c>
      <c r="CW20" s="208">
        <f t="shared" si="64"/>
        <v>87.456978405778969</v>
      </c>
      <c r="CX20" s="208">
        <f t="shared" si="65"/>
        <v>57.460445713512797</v>
      </c>
      <c r="CY20" s="205">
        <f t="shared" si="66"/>
        <v>48.837622033524418</v>
      </c>
      <c r="CZ20" s="211">
        <f>Power!F19</f>
        <v>0.53952664800878014</v>
      </c>
      <c r="DA20" s="208">
        <f t="shared" si="67"/>
        <v>46.586861847130763</v>
      </c>
      <c r="DB20" s="208">
        <v>100</v>
      </c>
      <c r="DC20" s="211">
        <f>Power!K19</f>
        <v>0.36736609114320273</v>
      </c>
      <c r="DD20" s="208">
        <f t="shared" si="68"/>
        <v>63.63075697682293</v>
      </c>
      <c r="DE20" s="208">
        <v>100</v>
      </c>
      <c r="DF20" s="211">
        <f>Power!P19</f>
        <v>0.62952356632891049</v>
      </c>
      <c r="DG20" s="208">
        <f t="shared" si="69"/>
        <v>37.67716693343786</v>
      </c>
      <c r="DH20" s="208">
        <v>100</v>
      </c>
      <c r="DI20" s="286">
        <f t="shared" si="70"/>
        <v>49.298261919130518</v>
      </c>
      <c r="DJ20" s="287">
        <f>Power!U19</f>
        <v>0.33031414360120614</v>
      </c>
      <c r="DK20" s="285">
        <f t="shared" si="71"/>
        <v>67.298899783480593</v>
      </c>
      <c r="DL20" s="285">
        <v>100</v>
      </c>
      <c r="DM20" s="287">
        <f>Power!Z19</f>
        <v>0.5817313149023936</v>
      </c>
      <c r="DN20" s="285">
        <f t="shared" si="72"/>
        <v>42.408599824663035</v>
      </c>
      <c r="DO20" s="285">
        <v>100</v>
      </c>
      <c r="DP20" s="286">
        <f t="shared" si="73"/>
        <v>54.853749804071811</v>
      </c>
      <c r="DQ20" s="287">
        <f>Power!AE19</f>
        <v>0.42371561404183522</v>
      </c>
      <c r="DR20" s="285">
        <f t="shared" si="74"/>
        <v>58.052154209858315</v>
      </c>
      <c r="DS20" s="285">
        <v>100</v>
      </c>
      <c r="DT20" s="287">
        <f>Power!AJ19</f>
        <v>0.50681893103334597</v>
      </c>
      <c r="DU20" s="285">
        <f t="shared" si="75"/>
        <v>49.824925827698749</v>
      </c>
      <c r="DV20" s="285">
        <v>100</v>
      </c>
      <c r="DW20" s="286">
        <f>Power!AO19</f>
        <v>0.79446451420039543</v>
      </c>
      <c r="DX20" s="285">
        <f t="shared" si="76"/>
        <v>21.348013094160851</v>
      </c>
      <c r="DY20" s="285">
        <v>100</v>
      </c>
      <c r="DZ20" s="286">
        <f t="shared" si="77"/>
        <v>43.075031043905973</v>
      </c>
      <c r="EA20" s="286">
        <f t="shared" si="78"/>
        <v>88.356270649421901</v>
      </c>
      <c r="EB20" s="285">
        <f>Health!D19</f>
        <v>3.9509536784741228E-2</v>
      </c>
      <c r="EC20" s="285">
        <f t="shared" si="79"/>
        <v>0.96049046321525877</v>
      </c>
      <c r="ED20" s="285">
        <f>'Correction coefficients'!AO23</f>
        <v>0.94088559372704383</v>
      </c>
      <c r="EE20" s="285">
        <f t="shared" si="80"/>
        <v>90.467452335393759</v>
      </c>
      <c r="EF20" s="285">
        <f t="shared" si="81"/>
        <v>40.238778829666316</v>
      </c>
      <c r="EG20" s="285">
        <f t="shared" si="82"/>
        <v>60.824216704333196</v>
      </c>
      <c r="EH20" s="285">
        <f>Health!G19</f>
        <v>2.6378896882493841E-2</v>
      </c>
      <c r="EI20" s="285">
        <f t="shared" si="83"/>
        <v>0.97362110311750616</v>
      </c>
      <c r="EJ20" s="288">
        <f>'Correction coefficients'!AQ23</f>
        <v>1</v>
      </c>
      <c r="EK20" s="285">
        <f t="shared" si="84"/>
        <v>97.388489208633104</v>
      </c>
      <c r="EL20" s="285">
        <f t="shared" si="85"/>
        <v>101.02372305981829</v>
      </c>
      <c r="EM20" s="285">
        <f t="shared" si="86"/>
        <v>0</v>
      </c>
      <c r="EN20" s="285">
        <f>Health!J19</f>
        <v>7.4794315632020769E-4</v>
      </c>
      <c r="EO20" s="285">
        <f t="shared" si="87"/>
        <v>0.99925205684367979</v>
      </c>
      <c r="EP20" s="285">
        <f>'Correction coefficients'!AS23</f>
        <v>0.95110504777757521</v>
      </c>
      <c r="EQ20" s="285">
        <f t="shared" si="88"/>
        <v>95.088973851348683</v>
      </c>
      <c r="ER20" s="285">
        <f t="shared" si="89"/>
        <v>1.4858322404083295</v>
      </c>
      <c r="ES20" s="289">
        <f t="shared" si="90"/>
        <v>99.550404337738314</v>
      </c>
      <c r="ET20" s="286">
        <f t="shared" si="91"/>
        <v>94.314971798458501</v>
      </c>
      <c r="EU20" s="285">
        <f>Health!M19</f>
        <v>9.8281786941580851E-2</v>
      </c>
      <c r="EV20" s="285">
        <f t="shared" si="92"/>
        <v>0.90171821305841915</v>
      </c>
      <c r="EW20" s="285">
        <f>'Correction coefficients'!AU23</f>
        <v>0.99195960061877408</v>
      </c>
      <c r="EX20" s="285">
        <f t="shared" si="93"/>
        <v>89.552335811114304</v>
      </c>
      <c r="EY20" s="290">
        <f t="shared" si="94"/>
        <v>93.75264803618596</v>
      </c>
      <c r="EZ20" s="285">
        <f t="shared" si="95"/>
        <v>7.3159212442410544</v>
      </c>
      <c r="FA20" s="285">
        <f>Health!P19</f>
        <v>0.10746812386156646</v>
      </c>
      <c r="FB20" s="285">
        <f t="shared" si="96"/>
        <v>0.89253187613843354</v>
      </c>
      <c r="FC20" s="285">
        <f>'Correction coefficients'!AW23</f>
        <v>0.65456788761507034</v>
      </c>
      <c r="FD20" s="285">
        <f t="shared" si="97"/>
        <v>58.838047774511956</v>
      </c>
      <c r="FE20" s="285">
        <f t="shared" si="98"/>
        <v>21.436090243593437</v>
      </c>
      <c r="FF20" s="289">
        <f t="shared" si="99"/>
        <v>79.900976770342908</v>
      </c>
      <c r="FG20" s="285">
        <f t="shared" si="100"/>
        <v>74.195191792813134</v>
      </c>
      <c r="FH20" s="285">
        <f>Health!S19</f>
        <v>3.5915854284247484E-3</v>
      </c>
      <c r="FI20" s="291">
        <f t="shared" si="101"/>
        <v>0.99640841457157525</v>
      </c>
      <c r="FJ20" s="291">
        <f>'Correction coefficients'!AY23</f>
        <v>0.9883980940780549</v>
      </c>
      <c r="FK20" s="285">
        <f t="shared" si="102"/>
        <v>98.499969610702266</v>
      </c>
      <c r="FL20" s="285">
        <f t="shared" si="103"/>
        <v>23.806162715676599</v>
      </c>
      <c r="FM20" s="289">
        <f t="shared" si="104"/>
        <v>77.211688490680856</v>
      </c>
      <c r="FN20" s="285">
        <f>Health!V19</f>
        <v>2.0618556701030855E-3</v>
      </c>
      <c r="FO20" s="292">
        <f t="shared" si="105"/>
        <v>0.99793814432989691</v>
      </c>
      <c r="FP20" s="293">
        <f>'Correction coefficients'!BA23</f>
        <v>0.98835108390459492</v>
      </c>
      <c r="FQ20" s="285">
        <f t="shared" si="106"/>
        <v>98.645011415201182</v>
      </c>
      <c r="FR20" s="285">
        <f t="shared" si="107"/>
        <v>15.129050339625232</v>
      </c>
      <c r="FS20" s="289">
        <f t="shared" si="108"/>
        <v>85.888042835221796</v>
      </c>
      <c r="FT20" s="285">
        <f t="shared" si="109"/>
        <v>98.572490512951731</v>
      </c>
    </row>
    <row r="21" spans="1:176" s="294" customFormat="1" ht="15.75" customHeight="1" x14ac:dyDescent="0.15">
      <c r="A21" s="185" t="s">
        <v>26</v>
      </c>
      <c r="B21" s="205">
        <f t="shared" si="0"/>
        <v>70.839936263789895</v>
      </c>
      <c r="C21" s="206">
        <f>Work!D21</f>
        <v>0.10211591536338538</v>
      </c>
      <c r="D21" s="206">
        <f t="shared" si="1"/>
        <v>0.89788408463661462</v>
      </c>
      <c r="E21" s="207">
        <f>'Correction coefficients'!C24</f>
        <v>0.94240917932695123</v>
      </c>
      <c r="F21" s="208">
        <f t="shared" si="2"/>
        <v>84.771246129979147</v>
      </c>
      <c r="G21" s="208">
        <f t="shared" si="3"/>
        <v>64.544953891232382</v>
      </c>
      <c r="H21" s="208">
        <f t="shared" si="4"/>
        <v>35.543384295545309</v>
      </c>
      <c r="I21" s="206">
        <f>Work!G21</f>
        <v>7.8378378378378355E-2</v>
      </c>
      <c r="J21" s="206">
        <f t="shared" si="5"/>
        <v>0.92162162162162165</v>
      </c>
      <c r="K21" s="207">
        <f>'Correction coefficients'!E24</f>
        <v>0.94893911126752695</v>
      </c>
      <c r="L21" s="208">
        <f t="shared" si="6"/>
        <v>87.581717452109302</v>
      </c>
      <c r="M21" s="208">
        <f t="shared" si="7"/>
        <v>61.554910974192218</v>
      </c>
      <c r="N21" s="208">
        <f t="shared" si="8"/>
        <v>39.525993666481476</v>
      </c>
      <c r="O21" s="205">
        <f t="shared" si="110"/>
        <v>86.176481791044225</v>
      </c>
      <c r="P21" s="206">
        <f>Work!J21</f>
        <v>0.5</v>
      </c>
      <c r="Q21" s="206">
        <f t="shared" si="9"/>
        <v>0.5</v>
      </c>
      <c r="R21" s="207">
        <f>'Correction coefficients'!G24</f>
        <v>0.66629342740863229</v>
      </c>
      <c r="S21" s="208">
        <f t="shared" si="10"/>
        <v>33.981524656727295</v>
      </c>
      <c r="T21" s="208">
        <f t="shared" si="11"/>
        <v>64.218754304778003</v>
      </c>
      <c r="U21" s="208">
        <f t="shared" si="12"/>
        <v>37.617447486682721</v>
      </c>
      <c r="V21" s="206">
        <f>Work!M21</f>
        <v>2.777777777777779E-2</v>
      </c>
      <c r="W21" s="206">
        <f t="shared" si="13"/>
        <v>0.97222222222222221</v>
      </c>
      <c r="X21" s="207">
        <f>'Correction coefficients'!I24</f>
        <v>0.58478132795166482</v>
      </c>
      <c r="Y21" s="208">
        <f t="shared" si="14"/>
        <v>57.285202815347745</v>
      </c>
      <c r="Z21" s="208">
        <f t="shared" si="15"/>
        <v>5.0564475757475185</v>
      </c>
      <c r="AA21" s="208">
        <f t="shared" si="16"/>
        <v>96.300573253598515</v>
      </c>
      <c r="AB21" s="206">
        <f>Work!P21</f>
        <v>2.1194605009633882E-2</v>
      </c>
      <c r="AC21" s="206">
        <f t="shared" si="17"/>
        <v>0.97880539499036612</v>
      </c>
      <c r="AD21" s="209">
        <f>'Correction coefficients'!K24</f>
        <v>0.85067237920963978</v>
      </c>
      <c r="AE21" s="208">
        <f t="shared" si="18"/>
        <v>83.431628699828906</v>
      </c>
      <c r="AF21" s="208">
        <f t="shared" si="19"/>
        <v>11.8262754717821</v>
      </c>
      <c r="AG21" s="208">
        <f t="shared" si="20"/>
        <v>89.282207414073852</v>
      </c>
      <c r="AH21" s="205">
        <f t="shared" si="111"/>
        <v>58.232785390634653</v>
      </c>
      <c r="AI21" s="205">
        <f t="shared" si="21"/>
        <v>81.684103946708603</v>
      </c>
      <c r="AJ21" s="210">
        <f>Money!D20</f>
        <v>9.7578870139398366E-2</v>
      </c>
      <c r="AK21" s="210">
        <f t="shared" si="22"/>
        <v>0.90242112986060163</v>
      </c>
      <c r="AL21" s="207">
        <f>'Correction coefficients'!M24</f>
        <v>0.76488662322709799</v>
      </c>
      <c r="AM21" s="208">
        <f t="shared" si="23"/>
        <v>69.334735224037942</v>
      </c>
      <c r="AN21" s="208">
        <f t="shared" si="24"/>
        <v>28.035828920073278</v>
      </c>
      <c r="AO21" s="208">
        <f t="shared" si="25"/>
        <v>73.18677436985584</v>
      </c>
      <c r="AP21" s="210">
        <f>Money!G20</f>
        <v>1.4700339238597815E-2</v>
      </c>
      <c r="AQ21" s="210">
        <f t="shared" si="26"/>
        <v>0.98529966076140219</v>
      </c>
      <c r="AR21" s="207">
        <f>'Correction coefficients'!O24</f>
        <v>0.77099588031190613</v>
      </c>
      <c r="AS21" s="208">
        <f t="shared" si="27"/>
        <v>76.20653595265621</v>
      </c>
      <c r="AT21" s="208">
        <f t="shared" si="28"/>
        <v>5.4502057234372794</v>
      </c>
      <c r="AU21" s="208">
        <f t="shared" si="29"/>
        <v>95.712285459615956</v>
      </c>
      <c r="AV21" s="205">
        <f t="shared" si="112"/>
        <v>72.770635588347076</v>
      </c>
      <c r="AW21" s="210">
        <f>Money!J20</f>
        <v>1.0588235294117676E-2</v>
      </c>
      <c r="AX21" s="210">
        <f t="shared" si="30"/>
        <v>0.98941176470588232</v>
      </c>
      <c r="AY21" s="207">
        <f>'Correction coefficients'!Q24</f>
        <v>0.96225044864937626</v>
      </c>
      <c r="AZ21" s="208">
        <f t="shared" si="31"/>
        <v>95.254129534233428</v>
      </c>
      <c r="BA21" s="208">
        <f t="shared" si="32"/>
        <v>21.892824864861719</v>
      </c>
      <c r="BB21" s="208">
        <f t="shared" si="33"/>
        <v>79.142496040114366</v>
      </c>
      <c r="BC21" s="210">
        <f>Money!M20</f>
        <v>4.2918454935623185E-3</v>
      </c>
      <c r="BD21" s="210">
        <f t="shared" si="34"/>
        <v>0.99570815450643768</v>
      </c>
      <c r="BE21" s="208">
        <f>'Correction coefficients'!S24</f>
        <v>0.88383962528361248</v>
      </c>
      <c r="BF21" s="208">
        <f t="shared" si="35"/>
        <v>88.124585894909913</v>
      </c>
      <c r="BG21" s="208">
        <f t="shared" si="36"/>
        <v>3.4022533750402899</v>
      </c>
      <c r="BH21" s="208">
        <f t="shared" si="37"/>
        <v>97.67520664697588</v>
      </c>
      <c r="BI21" s="205">
        <f t="shared" si="38"/>
        <v>91.68935771457167</v>
      </c>
      <c r="BJ21" s="205">
        <f t="shared" si="39"/>
        <v>56.2048235142246</v>
      </c>
      <c r="BK21" s="208">
        <f>Knowledge!D20</f>
        <v>9.2219020172910504E-2</v>
      </c>
      <c r="BL21" s="208">
        <f t="shared" si="40"/>
        <v>0.9077809798270895</v>
      </c>
      <c r="BM21" s="207">
        <f>'Correction coefficients'!U24</f>
        <v>0.97333690499708225</v>
      </c>
      <c r="BN21" s="208">
        <f t="shared" si="41"/>
        <v>88.474096202691697</v>
      </c>
      <c r="BO21" s="208">
        <f t="shared" si="42"/>
        <v>79.006895942831122</v>
      </c>
      <c r="BP21" s="208">
        <f t="shared" si="43"/>
        <v>22.06836526222844</v>
      </c>
      <c r="BQ21" s="208">
        <f>Knowledge!G20</f>
        <v>1.8726591760299671E-2</v>
      </c>
      <c r="BR21" s="208">
        <f t="shared" si="44"/>
        <v>0.98127340823970033</v>
      </c>
      <c r="BS21" s="207">
        <f>'Correction coefficients'!W24</f>
        <v>0.58498422137000028</v>
      </c>
      <c r="BT21" s="208">
        <f t="shared" si="45"/>
        <v>57.828916606348571</v>
      </c>
      <c r="BU21" s="208">
        <f t="shared" si="46"/>
        <v>3.4516709682088851</v>
      </c>
      <c r="BV21" s="208">
        <f t="shared" si="47"/>
        <v>97.898258519280603</v>
      </c>
      <c r="BW21" s="205">
        <f t="shared" si="48"/>
        <v>73.151506404520134</v>
      </c>
      <c r="BX21" s="208">
        <f>Knowledge!J20</f>
        <v>0.46232876712328763</v>
      </c>
      <c r="BY21" s="208">
        <f t="shared" si="49"/>
        <v>0.53767123287671237</v>
      </c>
      <c r="BZ21" s="207">
        <f>'Correction coefficients'!Y24</f>
        <v>0.79249553318897714</v>
      </c>
      <c r="CA21" s="208">
        <f t="shared" si="50"/>
        <v>43.184102987521477</v>
      </c>
      <c r="CB21" s="208">
        <f t="shared" si="51"/>
        <v>73.896589661824635</v>
      </c>
      <c r="CC21" s="208">
        <f t="shared" si="52"/>
        <v>27.69668145762618</v>
      </c>
      <c r="CD21" s="205">
        <f t="shared" si="53"/>
        <v>51.23007328972632</v>
      </c>
      <c r="CE21" s="208">
        <f>Time!D20</f>
        <v>0.19002375296912111</v>
      </c>
      <c r="CF21" s="208">
        <f t="shared" si="54"/>
        <v>81.187648456057005</v>
      </c>
      <c r="CG21" s="208">
        <v>100</v>
      </c>
      <c r="CH21" s="208">
        <f>Time!G20</f>
        <v>0.50465549348230909</v>
      </c>
      <c r="CI21" s="208">
        <f t="shared" si="55"/>
        <v>50.039106145251402</v>
      </c>
      <c r="CJ21" s="208">
        <v>100</v>
      </c>
      <c r="CK21" s="208">
        <f t="shared" si="56"/>
        <v>65.613377300654207</v>
      </c>
      <c r="CL21" s="208">
        <f>Time!J20</f>
        <v>0.38216560509554143</v>
      </c>
      <c r="CM21" s="208">
        <f t="shared" si="57"/>
        <v>0.61783439490445857</v>
      </c>
      <c r="CN21" s="208">
        <f>'Correction coefficients'!AC24</f>
        <v>0.52600137599862562</v>
      </c>
      <c r="CO21" s="208">
        <f t="shared" si="58"/>
        <v>33.173192444043323</v>
      </c>
      <c r="CP21" s="208">
        <f t="shared" si="59"/>
        <v>43.639891898134088</v>
      </c>
      <c r="CQ21" s="208">
        <f t="shared" si="60"/>
        <v>58.223227640159919</v>
      </c>
      <c r="CR21" s="208">
        <f>Time!M20</f>
        <v>4.7619047619047672E-2</v>
      </c>
      <c r="CS21" s="208">
        <f t="shared" si="61"/>
        <v>0.95238095238095233</v>
      </c>
      <c r="CT21" s="207">
        <f>'Correction coefficients'!AE24</f>
        <v>0.48603715153890897</v>
      </c>
      <c r="CU21" s="208">
        <f t="shared" si="62"/>
        <v>46.826360002239987</v>
      </c>
      <c r="CV21" s="208">
        <f t="shared" si="63"/>
        <v>6.4305559075446332</v>
      </c>
      <c r="CW21" s="208">
        <f t="shared" si="64"/>
        <v>95.089955711320428</v>
      </c>
      <c r="CX21" s="208">
        <f t="shared" si="65"/>
        <v>39.999776223141652</v>
      </c>
      <c r="CY21" s="205">
        <f t="shared" si="66"/>
        <v>29.791854264066874</v>
      </c>
      <c r="CZ21" s="211">
        <f>Power!F20</f>
        <v>0.75183525373592386</v>
      </c>
      <c r="DA21" s="208">
        <f t="shared" si="67"/>
        <v>25.568309880143538</v>
      </c>
      <c r="DB21" s="208">
        <v>100</v>
      </c>
      <c r="DC21" s="211">
        <f>Power!K20</f>
        <v>0.66046730528874531</v>
      </c>
      <c r="DD21" s="208">
        <f t="shared" si="68"/>
        <v>34.613736776414214</v>
      </c>
      <c r="DE21" s="208">
        <v>100</v>
      </c>
      <c r="DF21" s="211">
        <f>Power!P20</f>
        <v>0.71193646720290116</v>
      </c>
      <c r="DG21" s="208">
        <f t="shared" si="69"/>
        <v>29.518289746912785</v>
      </c>
      <c r="DH21" s="208">
        <v>100</v>
      </c>
      <c r="DI21" s="286">
        <f t="shared" si="70"/>
        <v>29.900112134490183</v>
      </c>
      <c r="DJ21" s="287">
        <f>Power!U20</f>
        <v>0.80107359897526442</v>
      </c>
      <c r="DK21" s="285">
        <f t="shared" si="71"/>
        <v>20.693713701448821</v>
      </c>
      <c r="DL21" s="285">
        <v>100</v>
      </c>
      <c r="DM21" s="287">
        <f>Power!Z20</f>
        <v>0.75562909952150903</v>
      </c>
      <c r="DN21" s="285">
        <f t="shared" si="72"/>
        <v>25.192719147370607</v>
      </c>
      <c r="DO21" s="285">
        <v>100</v>
      </c>
      <c r="DP21" s="286">
        <f t="shared" si="73"/>
        <v>22.943216424409712</v>
      </c>
      <c r="DQ21" s="287">
        <f>Power!AE20</f>
        <v>0.5261269371381645</v>
      </c>
      <c r="DR21" s="285">
        <f t="shared" si="74"/>
        <v>47.913433223321718</v>
      </c>
      <c r="DS21" s="285">
        <v>100</v>
      </c>
      <c r="DT21" s="287">
        <f>Power!AJ20</f>
        <v>0.43713035021687818</v>
      </c>
      <c r="DU21" s="285">
        <f t="shared" si="75"/>
        <v>56.72409532852906</v>
      </c>
      <c r="DV21" s="285">
        <v>100</v>
      </c>
      <c r="DW21" s="286">
        <f>Power!AO20</f>
        <v>0.89902233698865897</v>
      </c>
      <c r="DX21" s="285">
        <f t="shared" si="76"/>
        <v>10.996788638122762</v>
      </c>
      <c r="DY21" s="285">
        <v>100</v>
      </c>
      <c r="DZ21" s="286">
        <f t="shared" si="77"/>
        <v>38.544772396657848</v>
      </c>
      <c r="EA21" s="286">
        <f t="shared" si="78"/>
        <v>87.966488815382831</v>
      </c>
      <c r="EB21" s="285">
        <f>Health!D20</f>
        <v>1.8625561978163008E-2</v>
      </c>
      <c r="EC21" s="285">
        <f t="shared" si="79"/>
        <v>0.98137443802183699</v>
      </c>
      <c r="ED21" s="285">
        <f>'Correction coefficients'!AO24</f>
        <v>0.96933664253965368</v>
      </c>
      <c r="EE21" s="285">
        <f t="shared" si="80"/>
        <v>95.176938079806362</v>
      </c>
      <c r="EF21" s="285">
        <f t="shared" si="81"/>
        <v>38.034075301071255</v>
      </c>
      <c r="EG21" s="285">
        <f t="shared" si="82"/>
        <v>63.001673243778704</v>
      </c>
      <c r="EH21" s="285">
        <f>Health!G20</f>
        <v>2.3536511768255997E-2</v>
      </c>
      <c r="EI21" s="285">
        <f t="shared" si="83"/>
        <v>0.976463488231744</v>
      </c>
      <c r="EJ21" s="288">
        <f>'Correction coefficients'!AQ24</f>
        <v>0.99939740880337069</v>
      </c>
      <c r="EK21" s="285">
        <f t="shared" si="84"/>
        <v>97.61163291306066</v>
      </c>
      <c r="EL21" s="285">
        <f t="shared" si="85"/>
        <v>98.529008900180642</v>
      </c>
      <c r="EM21" s="285">
        <f t="shared" si="86"/>
        <v>2.4935262936960543</v>
      </c>
      <c r="EN21" s="285">
        <f>Health!J20</f>
        <v>3.215434083601254E-3</v>
      </c>
      <c r="EO21" s="285">
        <f t="shared" si="87"/>
        <v>0.99678456591639875</v>
      </c>
      <c r="EP21" s="285">
        <f>'Correction coefficients'!AS24</f>
        <v>0.9174300753553053</v>
      </c>
      <c r="EQ21" s="285">
        <f t="shared" si="88"/>
        <v>91.533533802747002</v>
      </c>
      <c r="ER21" s="285">
        <f t="shared" si="89"/>
        <v>3.6405610145620435</v>
      </c>
      <c r="ES21" s="289">
        <f t="shared" si="90"/>
        <v>97.416060034150021</v>
      </c>
      <c r="ET21" s="286">
        <f t="shared" si="91"/>
        <v>94.774034931871327</v>
      </c>
      <c r="EU21" s="285">
        <f>Health!M20</f>
        <v>0.20325203252032509</v>
      </c>
      <c r="EV21" s="285">
        <f t="shared" si="92"/>
        <v>0.79674796747967491</v>
      </c>
      <c r="EW21" s="285">
        <f>'Correction coefficients'!AU24</f>
        <v>0.95912420796202857</v>
      </c>
      <c r="EX21" s="285">
        <f t="shared" si="93"/>
        <v>76.653846062175631</v>
      </c>
      <c r="EY21" s="290">
        <f t="shared" si="94"/>
        <v>85.461515247663712</v>
      </c>
      <c r="EZ21" s="285">
        <f t="shared" si="95"/>
        <v>15.697382443911486</v>
      </c>
      <c r="FA21" s="285">
        <f>Health!P20</f>
        <v>7.8212290502793214E-2</v>
      </c>
      <c r="FB21" s="285">
        <f t="shared" si="96"/>
        <v>0.92178770949720679</v>
      </c>
      <c r="FC21" s="285">
        <f>'Correction coefficients'!AW24</f>
        <v>0.74889856229250007</v>
      </c>
      <c r="FD21" s="285">
        <f t="shared" si="97"/>
        <v>69.342223547754131</v>
      </c>
      <c r="FE21" s="285">
        <f t="shared" si="98"/>
        <v>22.244395803139028</v>
      </c>
      <c r="FF21" s="289">
        <f t="shared" si="99"/>
        <v>78.978136484960643</v>
      </c>
      <c r="FG21" s="285">
        <f t="shared" si="100"/>
        <v>72.998034804964874</v>
      </c>
      <c r="FH21" s="285">
        <f>Health!S20</f>
        <v>1.0172939979653517E-3</v>
      </c>
      <c r="FI21" s="291">
        <f t="shared" si="101"/>
        <v>0.99898270600203465</v>
      </c>
      <c r="FJ21" s="291">
        <f>'Correction coefficients'!AY24</f>
        <v>0.99295411455961169</v>
      </c>
      <c r="FK21" s="285">
        <f t="shared" si="102"/>
        <v>99.202454841562897</v>
      </c>
      <c r="FL21" s="285">
        <f t="shared" si="103"/>
        <v>12.710849171977207</v>
      </c>
      <c r="FM21" s="289">
        <f t="shared" si="104"/>
        <v>88.303347989449733</v>
      </c>
      <c r="FN21" s="285">
        <f>Health!V20</f>
        <v>1.0559662090812161E-3</v>
      </c>
      <c r="FO21" s="292">
        <f t="shared" si="105"/>
        <v>0.99894403379091878</v>
      </c>
      <c r="FP21" s="293">
        <f>'Correction coefficients'!BA24</f>
        <v>0.97656322381644878</v>
      </c>
      <c r="FQ21" s="285">
        <f t="shared" si="106"/>
        <v>97.577668599055642</v>
      </c>
      <c r="FR21" s="285">
        <f t="shared" si="107"/>
        <v>4.3085581894173473</v>
      </c>
      <c r="FS21" s="289">
        <f t="shared" si="108"/>
        <v>96.714157512666404</v>
      </c>
      <c r="FT21" s="285">
        <f t="shared" si="109"/>
        <v>98.390061720309262</v>
      </c>
    </row>
    <row r="22" spans="1:176" s="294" customFormat="1" ht="15.75" customHeight="1" x14ac:dyDescent="0.15">
      <c r="A22" s="185" t="s">
        <v>27</v>
      </c>
      <c r="B22" s="205">
        <f t="shared" si="0"/>
        <v>74.059360693201</v>
      </c>
      <c r="C22" s="206">
        <f>Work!D22</f>
        <v>0.10320284697508908</v>
      </c>
      <c r="D22" s="206">
        <f t="shared" si="1"/>
        <v>0.89679715302491092</v>
      </c>
      <c r="E22" s="207">
        <f>'Correction coefficients'!C25</f>
        <v>0.95520181339901566</v>
      </c>
      <c r="F22" s="208">
        <f t="shared" si="2"/>
        <v>85.805604415226483</v>
      </c>
      <c r="G22" s="208">
        <f t="shared" si="3"/>
        <v>70.441727618069407</v>
      </c>
      <c r="H22" s="208">
        <f t="shared" si="4"/>
        <v>29.639779202255504</v>
      </c>
      <c r="I22" s="206">
        <f>Work!G22</f>
        <v>0</v>
      </c>
      <c r="J22" s="206">
        <f t="shared" si="5"/>
        <v>1</v>
      </c>
      <c r="K22" s="207">
        <f>'Correction coefficients'!E25</f>
        <v>0.94380967309576047</v>
      </c>
      <c r="L22" s="208">
        <f t="shared" si="6"/>
        <v>94.437157636480293</v>
      </c>
      <c r="M22" s="208">
        <f t="shared" si="7"/>
        <v>0</v>
      </c>
      <c r="N22" s="208">
        <f t="shared" si="8"/>
        <v>101.03987674215105</v>
      </c>
      <c r="O22" s="205">
        <f t="shared" si="110"/>
        <v>90.121381025853395</v>
      </c>
      <c r="P22" s="206">
        <f>Work!J22</f>
        <v>0.70297029702970293</v>
      </c>
      <c r="Q22" s="206">
        <f t="shared" si="9"/>
        <v>0.29702970297029707</v>
      </c>
      <c r="R22" s="207">
        <f>'Correction coefficients'!G25</f>
        <v>0.74336535953845262</v>
      </c>
      <c r="S22" s="208">
        <f t="shared" si="10"/>
        <v>22.859357602269352</v>
      </c>
      <c r="T22" s="208">
        <f t="shared" si="11"/>
        <v>82.254723847348686</v>
      </c>
      <c r="U22" s="208">
        <f t="shared" si="12"/>
        <v>20.095248982961408</v>
      </c>
      <c r="V22" s="206">
        <f>Work!M22</f>
        <v>2.1611001964636611E-2</v>
      </c>
      <c r="W22" s="206">
        <f t="shared" si="13"/>
        <v>0.97838899803536339</v>
      </c>
      <c r="X22" s="207">
        <f>'Correction coefficients'!I25</f>
        <v>0.69494918708030318</v>
      </c>
      <c r="Y22" s="208">
        <f t="shared" si="14"/>
        <v>68.313133244465831</v>
      </c>
      <c r="Z22" s="208">
        <f t="shared" si="15"/>
        <v>5.7333417946497613</v>
      </c>
      <c r="AA22" s="208">
        <f t="shared" si="16"/>
        <v>95.499072263401274</v>
      </c>
      <c r="AB22" s="206">
        <f>Work!P22</f>
        <v>1.620745542949753E-2</v>
      </c>
      <c r="AC22" s="206">
        <f t="shared" si="17"/>
        <v>0.98379254457050247</v>
      </c>
      <c r="AD22" s="209">
        <f>'Correction coefficients'!K25</f>
        <v>0.92825232858575357</v>
      </c>
      <c r="AE22" s="208">
        <f t="shared" si="18"/>
        <v>91.407564313944391</v>
      </c>
      <c r="AF22" s="208">
        <f t="shared" si="19"/>
        <v>18.187753907884435</v>
      </c>
      <c r="AG22" s="208">
        <f t="shared" si="20"/>
        <v>82.869613822433124</v>
      </c>
      <c r="AH22" s="205">
        <f t="shared" si="111"/>
        <v>60.860018386893195</v>
      </c>
      <c r="AI22" s="205">
        <f t="shared" si="21"/>
        <v>65.252838218266191</v>
      </c>
      <c r="AJ22" s="210">
        <f>Money!D21</f>
        <v>0.10128755364806863</v>
      </c>
      <c r="AK22" s="210">
        <f t="shared" si="22"/>
        <v>0.89871244635193137</v>
      </c>
      <c r="AL22" s="207">
        <f>'Correction coefficients'!M25</f>
        <v>0.57361816628074569</v>
      </c>
      <c r="AM22" s="208">
        <f t="shared" si="23"/>
        <v>52.036260763517717</v>
      </c>
      <c r="AN22" s="208">
        <f t="shared" si="24"/>
        <v>16.348339049540993</v>
      </c>
      <c r="AO22" s="208">
        <f t="shared" si="25"/>
        <v>85.08363673234885</v>
      </c>
      <c r="AP22" s="210">
        <f>Money!G21</f>
        <v>4.9040154245955203E-2</v>
      </c>
      <c r="AQ22" s="210">
        <f t="shared" si="26"/>
        <v>0.9509598457540448</v>
      </c>
      <c r="AR22" s="207">
        <f>'Correction coefficients'!O25</f>
        <v>0.59556199084969708</v>
      </c>
      <c r="AS22" s="208">
        <f t="shared" si="27"/>
        <v>57.069198356584579</v>
      </c>
      <c r="AT22" s="208">
        <f t="shared" si="28"/>
        <v>8.9646878527142242</v>
      </c>
      <c r="AU22" s="208">
        <f t="shared" si="29"/>
        <v>92.395182404911296</v>
      </c>
      <c r="AV22" s="205">
        <f t="shared" si="112"/>
        <v>54.552729560051148</v>
      </c>
      <c r="AW22" s="210">
        <f>Money!J21</f>
        <v>4.0370615486432837E-2</v>
      </c>
      <c r="AX22" s="210">
        <f t="shared" si="30"/>
        <v>0.95962938451356716</v>
      </c>
      <c r="AY22" s="207">
        <f>'Correction coefficients'!Q25</f>
        <v>0.90508127441117703</v>
      </c>
      <c r="AZ22" s="208">
        <f t="shared" si="31"/>
        <v>86.98571604349732</v>
      </c>
      <c r="BA22" s="208">
        <f t="shared" si="32"/>
        <v>29.555498089481798</v>
      </c>
      <c r="BB22" s="208">
        <f t="shared" si="33"/>
        <v>71.529230086186942</v>
      </c>
      <c r="BC22" s="210">
        <f>Money!M21</f>
        <v>1.3698630136986356E-2</v>
      </c>
      <c r="BD22" s="210">
        <f t="shared" si="34"/>
        <v>0.98630136986301364</v>
      </c>
      <c r="BE22" s="208">
        <f>'Correction coefficients'!S25</f>
        <v>0.69761362164214591</v>
      </c>
      <c r="BF22" s="208">
        <f t="shared" si="35"/>
        <v>69.117669795413917</v>
      </c>
      <c r="BG22" s="208">
        <f t="shared" si="36"/>
        <v>3.7343866560971333</v>
      </c>
      <c r="BH22" s="208">
        <f t="shared" si="37"/>
        <v>97.490280477346943</v>
      </c>
      <c r="BI22" s="205">
        <f t="shared" si="38"/>
        <v>78.051692919455618</v>
      </c>
      <c r="BJ22" s="205">
        <f t="shared" si="39"/>
        <v>49.303909426646918</v>
      </c>
      <c r="BK22" s="208">
        <f>Knowledge!D21</f>
        <v>0.24185248713550611</v>
      </c>
      <c r="BL22" s="208">
        <f t="shared" si="40"/>
        <v>0.75814751286449389</v>
      </c>
      <c r="BM22" s="207">
        <f>'Correction coefficients'!U25</f>
        <v>0.89660018226381877</v>
      </c>
      <c r="BN22" s="208">
        <f t="shared" si="41"/>
        <v>68.295764623499451</v>
      </c>
      <c r="BO22" s="208">
        <f t="shared" si="42"/>
        <v>72.60976027821917</v>
      </c>
      <c r="BP22" s="208">
        <f t="shared" si="43"/>
        <v>28.622822739224059</v>
      </c>
      <c r="BQ22" s="208">
        <f>Knowledge!G21</f>
        <v>0.10469314079422376</v>
      </c>
      <c r="BR22" s="208">
        <f t="shared" si="44"/>
        <v>0.89530685920577624</v>
      </c>
      <c r="BS22" s="207">
        <f>'Correction coefficients'!W25</f>
        <v>0.59780082660867939</v>
      </c>
      <c r="BT22" s="208">
        <f t="shared" si="45"/>
        <v>53.986302869661721</v>
      </c>
      <c r="BU22" s="208">
        <f t="shared" si="46"/>
        <v>17.939911739443712</v>
      </c>
      <c r="BV22" s="208">
        <f t="shared" si="47"/>
        <v>83.462753035474165</v>
      </c>
      <c r="BW22" s="205">
        <f t="shared" si="48"/>
        <v>61.14103374658059</v>
      </c>
      <c r="BX22" s="208">
        <f>Knowledge!J21</f>
        <v>0.48854961832061083</v>
      </c>
      <c r="BY22" s="208">
        <f t="shared" si="49"/>
        <v>0.51145038167938917</v>
      </c>
      <c r="BZ22" s="207">
        <f>'Correction coefficients'!Y25</f>
        <v>0.76547005058346274</v>
      </c>
      <c r="CA22" s="208">
        <f t="shared" si="50"/>
        <v>39.758495003970282</v>
      </c>
      <c r="CB22" s="208">
        <f t="shared" si="51"/>
        <v>72.695520580375543</v>
      </c>
      <c r="CC22" s="208">
        <f t="shared" si="52"/>
        <v>28.976652827312808</v>
      </c>
      <c r="CD22" s="205">
        <f t="shared" si="53"/>
        <v>65.79652837651787</v>
      </c>
      <c r="CE22" s="208">
        <f>Time!D21</f>
        <v>2.4390243902438824E-2</v>
      </c>
      <c r="CF22" s="208">
        <f t="shared" si="54"/>
        <v>97.585365853658558</v>
      </c>
      <c r="CG22" s="208">
        <v>100</v>
      </c>
      <c r="CH22" s="208">
        <f>Time!G21</f>
        <v>0.18148951554591464</v>
      </c>
      <c r="CI22" s="208">
        <f t="shared" si="55"/>
        <v>82.032537960954457</v>
      </c>
      <c r="CJ22" s="208">
        <v>100</v>
      </c>
      <c r="CK22" s="208">
        <f t="shared" si="56"/>
        <v>89.808951907306508</v>
      </c>
      <c r="CL22" s="208">
        <f>Time!J21</f>
        <v>0.13000000000000012</v>
      </c>
      <c r="CM22" s="208">
        <f t="shared" si="57"/>
        <v>0.86999999999999988</v>
      </c>
      <c r="CN22" s="208">
        <f>'Correction coefficients'!AC25</f>
        <v>0.58988487083426777</v>
      </c>
      <c r="CO22" s="208">
        <f t="shared" si="58"/>
        <v>51.806783924955475</v>
      </c>
      <c r="CP22" s="208">
        <f t="shared" si="59"/>
        <v>21.175741174432783</v>
      </c>
      <c r="CQ22" s="208">
        <f t="shared" si="60"/>
        <v>80.259808787765209</v>
      </c>
      <c r="CR22" s="208">
        <f>Time!M21</f>
        <v>6.9182389937106903E-2</v>
      </c>
      <c r="CS22" s="208">
        <f t="shared" si="61"/>
        <v>0.9308176100628931</v>
      </c>
      <c r="CT22" s="207">
        <f>'Correction coefficients'!AE25</f>
        <v>0.47315780650767553</v>
      </c>
      <c r="CU22" s="208">
        <f t="shared" si="62"/>
        <v>44.601938244971457</v>
      </c>
      <c r="CV22" s="208">
        <f t="shared" si="63"/>
        <v>8.8794354228826187</v>
      </c>
      <c r="CW22" s="208">
        <f t="shared" si="64"/>
        <v>92.684286104248486</v>
      </c>
      <c r="CX22" s="208">
        <f t="shared" si="65"/>
        <v>48.204361084963466</v>
      </c>
      <c r="CY22" s="205">
        <f t="shared" si="66"/>
        <v>49.325202735535349</v>
      </c>
      <c r="CZ22" s="211">
        <f>Power!F21</f>
        <v>0.59422783300034032</v>
      </c>
      <c r="DA22" s="208">
        <f t="shared" si="67"/>
        <v>41.171444532966305</v>
      </c>
      <c r="DB22" s="208">
        <v>100</v>
      </c>
      <c r="DC22" s="211">
        <f>Power!K21</f>
        <v>0.62259150931751417</v>
      </c>
      <c r="DD22" s="208">
        <f t="shared" si="68"/>
        <v>38.363440577566095</v>
      </c>
      <c r="DE22" s="208">
        <v>100</v>
      </c>
      <c r="DF22" s="211">
        <f>Power!P21</f>
        <v>0.58532718811032514</v>
      </c>
      <c r="DG22" s="208">
        <f t="shared" si="69"/>
        <v>42.05260837707781</v>
      </c>
      <c r="DH22" s="208">
        <v>100</v>
      </c>
      <c r="DI22" s="286">
        <f t="shared" si="70"/>
        <v>40.52916449587007</v>
      </c>
      <c r="DJ22" s="287">
        <f>Power!U21</f>
        <v>0.50078825093514656</v>
      </c>
      <c r="DK22" s="285">
        <f t="shared" si="71"/>
        <v>50.421963157420493</v>
      </c>
      <c r="DL22" s="285">
        <v>100</v>
      </c>
      <c r="DM22" s="287">
        <f>Power!Z21</f>
        <v>0.58888956810615523</v>
      </c>
      <c r="DN22" s="285">
        <f t="shared" si="72"/>
        <v>41.699932757490636</v>
      </c>
      <c r="DO22" s="285">
        <v>100</v>
      </c>
      <c r="DP22" s="286">
        <f t="shared" si="73"/>
        <v>46.060947957455568</v>
      </c>
      <c r="DQ22" s="287">
        <f>Power!AE21</f>
        <v>0.36627482781623355</v>
      </c>
      <c r="DR22" s="285">
        <f t="shared" si="74"/>
        <v>63.738792046192877</v>
      </c>
      <c r="DS22" s="285">
        <v>100</v>
      </c>
      <c r="DT22" s="287">
        <f>Power!AJ21</f>
        <v>3.8975731513010481E-2</v>
      </c>
      <c r="DU22" s="285">
        <f t="shared" si="75"/>
        <v>96.14140258021196</v>
      </c>
      <c r="DV22" s="285">
        <v>100</v>
      </c>
      <c r="DW22" s="286">
        <f>Power!AO21</f>
        <v>0.67703801961189369</v>
      </c>
      <c r="DX22" s="285">
        <f t="shared" si="76"/>
        <v>32.973236058422529</v>
      </c>
      <c r="DY22" s="285">
        <v>100</v>
      </c>
      <c r="DZ22" s="286">
        <f t="shared" si="77"/>
        <v>64.284476894942443</v>
      </c>
      <c r="EA22" s="286">
        <f t="shared" si="78"/>
        <v>78.39009848820379</v>
      </c>
      <c r="EB22" s="285">
        <f>Health!D21</f>
        <v>9.589041095890416E-2</v>
      </c>
      <c r="EC22" s="285">
        <f t="shared" si="79"/>
        <v>0.90410958904109584</v>
      </c>
      <c r="ED22" s="285">
        <f>'Correction coefficients'!AO25</f>
        <v>0.75261219812925362</v>
      </c>
      <c r="EE22" s="285">
        <f t="shared" si="80"/>
        <v>68.363946610637569</v>
      </c>
      <c r="EF22" s="285">
        <f t="shared" si="81"/>
        <v>26.504911858814342</v>
      </c>
      <c r="EG22" s="285">
        <f t="shared" si="82"/>
        <v>74.727008314954944</v>
      </c>
      <c r="EH22" s="285">
        <f>Health!G21</f>
        <v>6.4085447263017237E-2</v>
      </c>
      <c r="EI22" s="285">
        <f t="shared" si="83"/>
        <v>0.93591455273698276</v>
      </c>
      <c r="EJ22" s="288">
        <f>'Correction coefficients'!AQ25</f>
        <v>0.95121988893653486</v>
      </c>
      <c r="EK22" s="285">
        <f t="shared" si="84"/>
        <v>89.13579315394739</v>
      </c>
      <c r="EL22" s="285">
        <f t="shared" si="85"/>
        <v>57.587644149709512</v>
      </c>
      <c r="EM22" s="285">
        <f t="shared" si="86"/>
        <v>43.483494136970648</v>
      </c>
      <c r="EN22" s="285">
        <f>Health!J21</f>
        <v>2.5787965616045794E-2</v>
      </c>
      <c r="EO22" s="285">
        <f t="shared" si="87"/>
        <v>0.97421203438395421</v>
      </c>
      <c r="EP22" s="285">
        <f>'Correction coefficients'!AS25</f>
        <v>0.84165890705927049</v>
      </c>
      <c r="EQ22" s="285">
        <f t="shared" si="88"/>
        <v>82.175469374255144</v>
      </c>
      <c r="ER22" s="285">
        <f t="shared" si="89"/>
        <v>13.308470353295077</v>
      </c>
      <c r="ES22" s="289">
        <f t="shared" si="90"/>
        <v>87.808822633732504</v>
      </c>
      <c r="ET22" s="286">
        <f t="shared" si="91"/>
        <v>79.891736379613363</v>
      </c>
      <c r="EU22" s="285">
        <f>Health!M21</f>
        <v>0.27439532944120093</v>
      </c>
      <c r="EV22" s="285">
        <f t="shared" si="92"/>
        <v>0.72560467055879907</v>
      </c>
      <c r="EW22" s="285">
        <f>'Correction coefficients'!AU25</f>
        <v>0.91304292095427297</v>
      </c>
      <c r="EX22" s="285">
        <f t="shared" si="93"/>
        <v>66.588312578641819</v>
      </c>
      <c r="EY22" s="290">
        <f t="shared" si="94"/>
        <v>78.877893793701944</v>
      </c>
      <c r="EZ22" s="285">
        <f t="shared" si="95"/>
        <v>22.371665384308848</v>
      </c>
      <c r="FA22" s="285">
        <f>Health!P21</f>
        <v>8.4529505582137232E-2</v>
      </c>
      <c r="FB22" s="285">
        <f t="shared" si="96"/>
        <v>0.91547049441786277</v>
      </c>
      <c r="FC22" s="285">
        <f>'Correction coefficients'!AW25</f>
        <v>0.69894349741493145</v>
      </c>
      <c r="FD22" s="285">
        <f t="shared" si="97"/>
        <v>64.346352765711146</v>
      </c>
      <c r="FE22" s="285">
        <f t="shared" si="98"/>
        <v>20.031562976929607</v>
      </c>
      <c r="FF22" s="289">
        <f t="shared" si="99"/>
        <v>81.241450025073476</v>
      </c>
      <c r="FG22" s="285">
        <f t="shared" si="100"/>
        <v>65.467332672176482</v>
      </c>
      <c r="FH22" s="285">
        <f>Health!S21</f>
        <v>2.2497187851517886E-3</v>
      </c>
      <c r="FI22" s="291">
        <f t="shared" si="101"/>
        <v>0.99775028121484821</v>
      </c>
      <c r="FJ22" s="291">
        <f>'Correction coefficients'!AY25</f>
        <v>0.94428545740958314</v>
      </c>
      <c r="FK22" s="285">
        <f t="shared" si="102"/>
        <v>94.273946987072819</v>
      </c>
      <c r="FL22" s="285">
        <f t="shared" si="103"/>
        <v>3.8196239603491757</v>
      </c>
      <c r="FM22" s="289">
        <f t="shared" si="104"/>
        <v>97.221170886799143</v>
      </c>
      <c r="FN22" s="285">
        <f>Health!V21</f>
        <v>1.57384987893463E-2</v>
      </c>
      <c r="FO22" s="292">
        <f t="shared" si="105"/>
        <v>0.9842615012106537</v>
      </c>
      <c r="FP22" s="293">
        <f>'Correction coefficients'!BA25</f>
        <v>0.91259509568078678</v>
      </c>
      <c r="FQ22" s="285">
        <f t="shared" si="106"/>
        <v>89.924989668352879</v>
      </c>
      <c r="FR22" s="285">
        <f t="shared" si="107"/>
        <v>14.938336883805896</v>
      </c>
      <c r="FS22" s="289">
        <f t="shared" si="108"/>
        <v>86.127951104536109</v>
      </c>
      <c r="FT22" s="285">
        <f t="shared" si="109"/>
        <v>92.099468327712856</v>
      </c>
    </row>
    <row r="23" spans="1:176" s="294" customFormat="1" ht="15.75" customHeight="1" x14ac:dyDescent="0.15">
      <c r="A23" s="185" t="s">
        <v>28</v>
      </c>
      <c r="B23" s="205">
        <f t="shared" si="0"/>
        <v>74.040630452485772</v>
      </c>
      <c r="C23" s="206">
        <f>Work!D23</f>
        <v>9.1710758377425039E-2</v>
      </c>
      <c r="D23" s="206">
        <f t="shared" si="1"/>
        <v>0.90828924162257496</v>
      </c>
      <c r="E23" s="207">
        <f>'Correction coefficients'!C26</f>
        <v>0.96036387682449498</v>
      </c>
      <c r="F23" s="208">
        <f t="shared" si="2"/>
        <v>87.356529558901016</v>
      </c>
      <c r="G23" s="208">
        <f t="shared" si="3"/>
        <v>70.451126607923001</v>
      </c>
      <c r="H23" s="208">
        <f t="shared" si="4"/>
        <v>29.62039406179159</v>
      </c>
      <c r="I23" s="206">
        <f>Work!G23</f>
        <v>2.7247956403269047E-3</v>
      </c>
      <c r="J23" s="206">
        <f t="shared" si="5"/>
        <v>0.9972752043596731</v>
      </c>
      <c r="K23" s="207">
        <f>'Correction coefficients'!E26</f>
        <v>0.94380967309576047</v>
      </c>
      <c r="L23" s="208">
        <f t="shared" si="6"/>
        <v>94.182560476707877</v>
      </c>
      <c r="M23" s="208">
        <f t="shared" si="7"/>
        <v>4.5524445152149227</v>
      </c>
      <c r="N23" s="208">
        <f t="shared" si="8"/>
        <v>96.488865576267898</v>
      </c>
      <c r="O23" s="205">
        <f t="shared" si="110"/>
        <v>90.769545017804447</v>
      </c>
      <c r="P23" s="206">
        <f>Work!J23</f>
        <v>0.62537764350453151</v>
      </c>
      <c r="Q23" s="206">
        <f t="shared" si="9"/>
        <v>0.37462235649546849</v>
      </c>
      <c r="R23" s="207">
        <f>'Correction coefficients'!G26</f>
        <v>0.77650122448361203</v>
      </c>
      <c r="S23" s="208">
        <f t="shared" si="10"/>
        <v>29.798577135229085</v>
      </c>
      <c r="T23" s="208">
        <f t="shared" si="11"/>
        <v>81.095983530321504</v>
      </c>
      <c r="U23" s="208">
        <f t="shared" si="12"/>
        <v>20.893290335336452</v>
      </c>
      <c r="V23" s="206">
        <f>Work!M23</f>
        <v>5.0000000000000044E-2</v>
      </c>
      <c r="W23" s="206">
        <f t="shared" si="13"/>
        <v>0.95</v>
      </c>
      <c r="X23" s="207">
        <f>'Correction coefficients'!I26</f>
        <v>0.61579417948117188</v>
      </c>
      <c r="Y23" s="208">
        <f t="shared" si="14"/>
        <v>58.915442580204214</v>
      </c>
      <c r="Z23" s="208">
        <f t="shared" si="15"/>
        <v>9.6950479916568302</v>
      </c>
      <c r="AA23" s="208">
        <f t="shared" si="16"/>
        <v>91.641048179632847</v>
      </c>
      <c r="AB23" s="206">
        <f>Work!P23</f>
        <v>1.0391686650679466E-2</v>
      </c>
      <c r="AC23" s="206">
        <f t="shared" si="17"/>
        <v>0.98960831334932053</v>
      </c>
      <c r="AD23" s="209">
        <f>'Correction coefficients'!K26</f>
        <v>0.93364755815127298</v>
      </c>
      <c r="AE23" s="208">
        <f t="shared" si="18"/>
        <v>92.470593143194506</v>
      </c>
      <c r="AF23" s="208">
        <f t="shared" si="19"/>
        <v>13.344562358305449</v>
      </c>
      <c r="AG23" s="208">
        <f t="shared" si="20"/>
        <v>87.706558178027109</v>
      </c>
      <c r="AH23" s="205">
        <f t="shared" si="111"/>
        <v>60.394870952875941</v>
      </c>
      <c r="AI23" s="205">
        <f t="shared" si="21"/>
        <v>66.091737818171907</v>
      </c>
      <c r="AJ23" s="210">
        <f>Money!D22</f>
        <v>8.4805653710247397E-2</v>
      </c>
      <c r="AK23" s="210">
        <f t="shared" si="22"/>
        <v>0.9151943462897526</v>
      </c>
      <c r="AL23" s="207">
        <f>'Correction coefficients'!M26</f>
        <v>0.56759576148312474</v>
      </c>
      <c r="AM23" s="208">
        <f t="shared" si="23"/>
        <v>52.426582756850884</v>
      </c>
      <c r="AN23" s="208">
        <f t="shared" si="24"/>
        <v>13.7232605618706</v>
      </c>
      <c r="AO23" s="208">
        <f t="shared" si="25"/>
        <v>87.702697904815352</v>
      </c>
      <c r="AP23" s="210">
        <f>Money!G22</f>
        <v>5.400882397687512E-2</v>
      </c>
      <c r="AQ23" s="210">
        <f t="shared" si="26"/>
        <v>0.94599117602312488</v>
      </c>
      <c r="AR23" s="207">
        <f>'Correction coefficients'!O26</f>
        <v>0.62521180318855163</v>
      </c>
      <c r="AS23" s="208">
        <f t="shared" si="27"/>
        <v>59.553040047225764</v>
      </c>
      <c r="AT23" s="208">
        <f t="shared" si="28"/>
        <v>10.712277308912505</v>
      </c>
      <c r="AU23" s="208">
        <f t="shared" si="29"/>
        <v>90.615903339985721</v>
      </c>
      <c r="AV23" s="205">
        <f t="shared" si="112"/>
        <v>55.989811402038328</v>
      </c>
      <c r="AW23" s="210">
        <f>Money!J22</f>
        <v>4.0618955512572552E-2</v>
      </c>
      <c r="AX23" s="210">
        <f t="shared" si="30"/>
        <v>0.95938104448742745</v>
      </c>
      <c r="AY23" s="207">
        <f>'Correction coefficients'!Q26</f>
        <v>0.91703795213965278</v>
      </c>
      <c r="AZ23" s="208">
        <f t="shared" si="31"/>
        <v>88.099094007476808</v>
      </c>
      <c r="BA23" s="208">
        <f t="shared" si="32"/>
        <v>32.726401231447866</v>
      </c>
      <c r="BB23" s="208">
        <f t="shared" si="33"/>
        <v>68.351219739755322</v>
      </c>
      <c r="BC23" s="210">
        <f>Money!M22</f>
        <v>2.7586206896551779E-2</v>
      </c>
      <c r="BD23" s="210">
        <f t="shared" si="34"/>
        <v>0.97241379310344822</v>
      </c>
      <c r="BE23" s="208">
        <f>'Correction coefficients'!S26</f>
        <v>0.6952760062250205</v>
      </c>
      <c r="BF23" s="208">
        <f t="shared" si="35"/>
        <v>67.933501868241805</v>
      </c>
      <c r="BG23" s="208">
        <f t="shared" si="36"/>
        <v>7.2350995450946005</v>
      </c>
      <c r="BH23" s="208">
        <f t="shared" si="37"/>
        <v>94.001024306922318</v>
      </c>
      <c r="BI23" s="205">
        <f t="shared" si="38"/>
        <v>78.016297937859306</v>
      </c>
      <c r="BJ23" s="205">
        <f t="shared" si="39"/>
        <v>56.184707952090378</v>
      </c>
      <c r="BK23" s="208">
        <f>Knowledge!D22</f>
        <v>0.13343799058084782</v>
      </c>
      <c r="BL23" s="208">
        <f t="shared" si="40"/>
        <v>0.86656200941915218</v>
      </c>
      <c r="BM23" s="207">
        <f>'Correction coefficients'!U26</f>
        <v>0.93573766727724372</v>
      </c>
      <c r="BN23" s="208">
        <f t="shared" si="41"/>
        <v>81.276596611250881</v>
      </c>
      <c r="BO23" s="208">
        <f t="shared" si="42"/>
        <v>69.085029897160567</v>
      </c>
      <c r="BP23" s="208">
        <f t="shared" si="43"/>
        <v>32.038708623665606</v>
      </c>
      <c r="BQ23" s="208">
        <f>Knowledge!G22</f>
        <v>2.1739130434782483E-2</v>
      </c>
      <c r="BR23" s="208">
        <f t="shared" si="44"/>
        <v>0.97826086956521752</v>
      </c>
      <c r="BS23" s="207">
        <f>'Correction coefficients'!W26</f>
        <v>0.59557329248648705</v>
      </c>
      <c r="BT23" s="208">
        <f t="shared" si="45"/>
        <v>58.679978652767389</v>
      </c>
      <c r="BU23" s="208">
        <f t="shared" si="46"/>
        <v>4.1230684326305145</v>
      </c>
      <c r="BV23" s="208">
        <f t="shared" si="47"/>
        <v>97.215988234138251</v>
      </c>
      <c r="BW23" s="205">
        <f t="shared" si="48"/>
        <v>69.978287632009142</v>
      </c>
      <c r="BX23" s="208">
        <f>Knowledge!J22</f>
        <v>0.43804537521815012</v>
      </c>
      <c r="BY23" s="208">
        <f t="shared" si="49"/>
        <v>0.56195462478184988</v>
      </c>
      <c r="BZ23" s="207">
        <f>'Correction coefficients'!Y26</f>
        <v>0.79286771382006549</v>
      </c>
      <c r="CA23" s="208">
        <f t="shared" si="50"/>
        <v>45.110012183518407</v>
      </c>
      <c r="CB23" s="208">
        <f t="shared" si="51"/>
        <v>72.397790746461553</v>
      </c>
      <c r="CC23" s="208">
        <f t="shared" si="52"/>
        <v>29.155735704704512</v>
      </c>
      <c r="CD23" s="205">
        <f t="shared" si="53"/>
        <v>50.588504108633366</v>
      </c>
      <c r="CE23" s="208">
        <f>Time!D22</f>
        <v>0.26106870229007617</v>
      </c>
      <c r="CF23" s="208">
        <f t="shared" si="54"/>
        <v>74.154198473282463</v>
      </c>
      <c r="CG23" s="208">
        <v>100</v>
      </c>
      <c r="CH23" s="208">
        <f>Time!G22</f>
        <v>0.46567717996289426</v>
      </c>
      <c r="CI23" s="208">
        <f t="shared" si="55"/>
        <v>53.897959183673471</v>
      </c>
      <c r="CJ23" s="208">
        <v>100</v>
      </c>
      <c r="CK23" s="208">
        <f t="shared" si="56"/>
        <v>64.026078828477964</v>
      </c>
      <c r="CL23" s="208">
        <f>Time!J22</f>
        <v>0.14012738853503182</v>
      </c>
      <c r="CM23" s="208">
        <f t="shared" si="57"/>
        <v>0.85987261146496818</v>
      </c>
      <c r="CN23" s="208">
        <f>'Correction coefficients'!AC26</f>
        <v>0.52056803966060372</v>
      </c>
      <c r="CO23" s="208">
        <f t="shared" si="58"/>
        <v>45.314597771108083</v>
      </c>
      <c r="CP23" s="208">
        <f t="shared" si="59"/>
        <v>19.073053040426856</v>
      </c>
      <c r="CQ23" s="208">
        <f t="shared" si="60"/>
        <v>82.476424295904096</v>
      </c>
      <c r="CR23" s="208">
        <f>Time!M22</f>
        <v>8.3333333333333259E-2</v>
      </c>
      <c r="CS23" s="208">
        <f t="shared" si="61"/>
        <v>0.91666666666666674</v>
      </c>
      <c r="CT23" s="207">
        <f>'Correction coefficients'!AE26</f>
        <v>0.37055344979493793</v>
      </c>
      <c r="CU23" s="208">
        <f t="shared" si="62"/>
        <v>34.627725568890618</v>
      </c>
      <c r="CV23" s="208">
        <f t="shared" si="63"/>
        <v>8.2046303284291255</v>
      </c>
      <c r="CW23" s="208">
        <f t="shared" si="64"/>
        <v>93.610849950530579</v>
      </c>
      <c r="CX23" s="208">
        <f t="shared" si="65"/>
        <v>39.971161669999347</v>
      </c>
      <c r="CY23" s="205">
        <f t="shared" si="66"/>
        <v>34.103012515285968</v>
      </c>
      <c r="CZ23" s="211">
        <f>Power!F22</f>
        <v>0.53748276208115198</v>
      </c>
      <c r="DA23" s="208">
        <f t="shared" si="67"/>
        <v>46.789206553965954</v>
      </c>
      <c r="DB23" s="208">
        <v>100</v>
      </c>
      <c r="DC23" s="211">
        <f>Power!K22</f>
        <v>0.63082034165321976</v>
      </c>
      <c r="DD23" s="208">
        <f t="shared" si="68"/>
        <v>37.548786176331241</v>
      </c>
      <c r="DE23" s="208">
        <v>100</v>
      </c>
      <c r="DF23" s="211">
        <f>Power!P22</f>
        <v>0.48280250018819626</v>
      </c>
      <c r="DG23" s="208">
        <f t="shared" si="69"/>
        <v>52.202552481368571</v>
      </c>
      <c r="DH23" s="208">
        <v>100</v>
      </c>
      <c r="DI23" s="286">
        <f t="shared" si="70"/>
        <v>45.513515070555258</v>
      </c>
      <c r="DJ23" s="287">
        <f>Power!U22</f>
        <v>0.7830191001382798</v>
      </c>
      <c r="DK23" s="285">
        <f t="shared" si="71"/>
        <v>22.481109086310301</v>
      </c>
      <c r="DL23" s="285">
        <v>100</v>
      </c>
      <c r="DM23" s="287">
        <f>Power!Z22</f>
        <v>0.87170205600347606</v>
      </c>
      <c r="DN23" s="285">
        <f t="shared" si="72"/>
        <v>13.701496455655871</v>
      </c>
      <c r="DO23" s="285">
        <v>100</v>
      </c>
      <c r="DP23" s="286">
        <f t="shared" si="73"/>
        <v>18.091302770983084</v>
      </c>
      <c r="DQ23" s="287">
        <f>Power!AE22</f>
        <v>0.38467532793571113</v>
      </c>
      <c r="DR23" s="285">
        <f t="shared" si="74"/>
        <v>61.917142534364601</v>
      </c>
      <c r="DS23" s="285">
        <v>100</v>
      </c>
      <c r="DT23" s="287">
        <f>Power!AJ22</f>
        <v>0.4182226853641442</v>
      </c>
      <c r="DU23" s="285">
        <f t="shared" si="75"/>
        <v>58.595954148949723</v>
      </c>
      <c r="DV23" s="285">
        <v>100</v>
      </c>
      <c r="DW23" s="286">
        <f>Power!AO22</f>
        <v>0.7677370629875071</v>
      </c>
      <c r="DX23" s="285">
        <f t="shared" si="76"/>
        <v>23.994030764236797</v>
      </c>
      <c r="DY23" s="285">
        <v>100</v>
      </c>
      <c r="DZ23" s="286">
        <f t="shared" si="77"/>
        <v>48.169042482517035</v>
      </c>
      <c r="EA23" s="286">
        <f t="shared" si="78"/>
        <v>80.037782277244986</v>
      </c>
      <c r="EB23" s="285">
        <f>Health!D22</f>
        <v>8.666666666666667E-2</v>
      </c>
      <c r="EC23" s="285">
        <f t="shared" si="79"/>
        <v>0.91333333333333333</v>
      </c>
      <c r="ED23" s="285">
        <f>'Correction coefficients'!AO26</f>
        <v>0.72897254144691548</v>
      </c>
      <c r="EE23" s="285">
        <f t="shared" si="80"/>
        <v>66.9136971976301</v>
      </c>
      <c r="EF23" s="285">
        <f t="shared" si="81"/>
        <v>22.563944136687407</v>
      </c>
      <c r="EG23" s="285">
        <f t="shared" si="82"/>
        <v>78.682322932153056</v>
      </c>
      <c r="EH23" s="285">
        <f>Health!G22</f>
        <v>6.4643799472295482E-2</v>
      </c>
      <c r="EI23" s="285">
        <f t="shared" si="83"/>
        <v>0.93535620052770452</v>
      </c>
      <c r="EJ23" s="288">
        <f>'Correction coefficients'!AQ26</f>
        <v>0.95690263381517016</v>
      </c>
      <c r="EK23" s="285">
        <f t="shared" si="84"/>
        <v>89.609436372190785</v>
      </c>
      <c r="EL23" s="285">
        <f t="shared" si="85"/>
        <v>60.913435636439168</v>
      </c>
      <c r="EM23" s="285">
        <f t="shared" si="86"/>
        <v>40.154783050400511</v>
      </c>
      <c r="EN23" s="285">
        <f>Health!J22</f>
        <v>2.4263431542461023E-2</v>
      </c>
      <c r="EO23" s="285">
        <f t="shared" si="87"/>
        <v>0.97573656845753898</v>
      </c>
      <c r="EP23" s="285">
        <f>'Correction coefficients'!AS26</f>
        <v>0.88362030555227911</v>
      </c>
      <c r="EQ23" s="285">
        <f t="shared" si="88"/>
        <v>86.355883831139309</v>
      </c>
      <c r="ER23" s="285">
        <f t="shared" si="89"/>
        <v>16.744219184104686</v>
      </c>
      <c r="ES23" s="289">
        <f t="shared" si="90"/>
        <v>84.344597965098217</v>
      </c>
      <c r="ET23" s="286">
        <f t="shared" si="91"/>
        <v>80.959672466986731</v>
      </c>
      <c r="EU23" s="285">
        <f>Health!M22</f>
        <v>0.28853754940711474</v>
      </c>
      <c r="EV23" s="285">
        <f t="shared" si="92"/>
        <v>0.71146245059288526</v>
      </c>
      <c r="EW23" s="285">
        <f>'Correction coefficients'!AU26</f>
        <v>0.9351085469700402</v>
      </c>
      <c r="EX23" s="285">
        <f t="shared" si="93"/>
        <v>66.864167221368035</v>
      </c>
      <c r="EY23" s="290">
        <f t="shared" si="94"/>
        <v>84.578070763385483</v>
      </c>
      <c r="EZ23" s="285">
        <f t="shared" si="95"/>
        <v>16.668695663614887</v>
      </c>
      <c r="FA23" s="285">
        <f>Health!P22</f>
        <v>9.8039215686274495E-2</v>
      </c>
      <c r="FB23" s="285">
        <f t="shared" si="96"/>
        <v>0.90196078431372551</v>
      </c>
      <c r="FC23" s="285">
        <f>'Correction coefficients'!AW26</f>
        <v>0.69056990410300256</v>
      </c>
      <c r="FD23" s="285">
        <f t="shared" si="97"/>
        <v>62.663830260491643</v>
      </c>
      <c r="FE23" s="285">
        <f t="shared" si="98"/>
        <v>22.076888478734929</v>
      </c>
      <c r="FF23" s="289">
        <f t="shared" si="99"/>
        <v>79.214664716538294</v>
      </c>
      <c r="FG23" s="285">
        <f t="shared" si="100"/>
        <v>64.763998740929836</v>
      </c>
      <c r="FH23" s="285">
        <f>Health!S22</f>
        <v>4.1237113402062819E-3</v>
      </c>
      <c r="FI23" s="291">
        <f t="shared" si="101"/>
        <v>0.99587628865979372</v>
      </c>
      <c r="FJ23" s="291">
        <f>'Correction coefficients'!AY26</f>
        <v>0.98585787375347633</v>
      </c>
      <c r="FK23" s="285">
        <f t="shared" si="102"/>
        <v>98.197455565505109</v>
      </c>
      <c r="FL23" s="285">
        <f t="shared" si="103"/>
        <v>22.717230121115854</v>
      </c>
      <c r="FM23" s="289">
        <f t="shared" si="104"/>
        <v>78.302208168210711</v>
      </c>
      <c r="FN23" s="285">
        <f>Health!V22</f>
        <v>8.3507306889352151E-3</v>
      </c>
      <c r="FO23" s="292">
        <f t="shared" si="105"/>
        <v>0.99164926931106478</v>
      </c>
      <c r="FP23" s="293">
        <f>'Correction coefficients'!BA26</f>
        <v>0.98170577240075085</v>
      </c>
      <c r="FQ23" s="285">
        <f t="shared" si="106"/>
        <v>97.377273376086251</v>
      </c>
      <c r="FR23" s="285">
        <f t="shared" si="107"/>
        <v>31.552423262237454</v>
      </c>
      <c r="FS23" s="289">
        <f t="shared" si="108"/>
        <v>69.471359623899673</v>
      </c>
      <c r="FT23" s="285">
        <f t="shared" si="109"/>
        <v>97.78736447079568</v>
      </c>
    </row>
    <row r="24" spans="1:176" s="294" customFormat="1" ht="15.75" customHeight="1" x14ac:dyDescent="0.15">
      <c r="A24" s="185" t="s">
        <v>29</v>
      </c>
      <c r="B24" s="205">
        <f t="shared" si="0"/>
        <v>75.154203678783034</v>
      </c>
      <c r="C24" s="206">
        <f>Work!D24</f>
        <v>0.11877394636015326</v>
      </c>
      <c r="D24" s="206">
        <f t="shared" si="1"/>
        <v>0.88122605363984674</v>
      </c>
      <c r="E24" s="207">
        <f>'Correction coefficients'!C27</f>
        <v>0.92454774415577989</v>
      </c>
      <c r="F24" s="208">
        <f t="shared" si="2"/>
        <v>81.658820438418047</v>
      </c>
      <c r="G24" s="208">
        <f t="shared" si="3"/>
        <v>61.778933117915187</v>
      </c>
      <c r="H24" s="208">
        <f t="shared" si="4"/>
        <v>38.330840079379918</v>
      </c>
      <c r="I24" s="206">
        <f>Work!G24</f>
        <v>5.3892215568862367E-2</v>
      </c>
      <c r="J24" s="206">
        <f t="shared" si="5"/>
        <v>0.94610778443113763</v>
      </c>
      <c r="K24" s="207">
        <f>'Correction coefficients'!E27</f>
        <v>0.90172434597082096</v>
      </c>
      <c r="L24" s="208">
        <f t="shared" si="6"/>
        <v>85.459713890272937</v>
      </c>
      <c r="M24" s="208">
        <f t="shared" si="7"/>
        <v>35.257752008130915</v>
      </c>
      <c r="N24" s="208">
        <f t="shared" si="8"/>
        <v>65.836970894393872</v>
      </c>
      <c r="O24" s="205">
        <f t="shared" si="110"/>
        <v>83.559267164345499</v>
      </c>
      <c r="P24" s="206">
        <f>Work!J24</f>
        <v>0.45915492957746462</v>
      </c>
      <c r="Q24" s="206">
        <f t="shared" si="9"/>
        <v>0.54084507042253538</v>
      </c>
      <c r="R24" s="207">
        <f>'Correction coefficients'!G27</f>
        <v>0.78846466902203605</v>
      </c>
      <c r="S24" s="208">
        <f t="shared" si="10"/>
        <v>43.217285714847506</v>
      </c>
      <c r="T24" s="208">
        <f t="shared" si="11"/>
        <v>73.262689652990787</v>
      </c>
      <c r="U24" s="208">
        <f t="shared" si="12"/>
        <v>28.329870649012719</v>
      </c>
      <c r="V24" s="206">
        <f>Work!M24</f>
        <v>0.13851992409867175</v>
      </c>
      <c r="W24" s="206">
        <f t="shared" si="13"/>
        <v>0.86148007590132825</v>
      </c>
      <c r="X24" s="207">
        <f>'Correction coefficients'!I27</f>
        <v>0.70938936414495046</v>
      </c>
      <c r="Y24" s="208">
        <f t="shared" si="14"/>
        <v>61.501355523451501</v>
      </c>
      <c r="Z24" s="208">
        <f t="shared" si="15"/>
        <v>30.672698125157776</v>
      </c>
      <c r="AA24" s="208">
        <f t="shared" si="16"/>
        <v>70.632170516389223</v>
      </c>
      <c r="AB24" s="206">
        <f>Work!P24</f>
        <v>1.6830294530154277E-2</v>
      </c>
      <c r="AC24" s="206">
        <f t="shared" si="17"/>
        <v>0.98316970546984572</v>
      </c>
      <c r="AD24" s="209">
        <f>'Correction coefficients'!K27</f>
        <v>0.99723965634501233</v>
      </c>
      <c r="AE24" s="208">
        <f t="shared" si="18"/>
        <v>98.065126101946021</v>
      </c>
      <c r="AF24" s="208">
        <f t="shared" si="19"/>
        <v>86.872795377047552</v>
      </c>
      <c r="AG24" s="208">
        <f t="shared" si="20"/>
        <v>14.147339741027865</v>
      </c>
      <c r="AH24" s="205">
        <f t="shared" si="111"/>
        <v>67.594589113415012</v>
      </c>
      <c r="AI24" s="205">
        <f t="shared" si="21"/>
        <v>89.936108066599417</v>
      </c>
      <c r="AJ24" s="210">
        <f>Money!D23</f>
        <v>4.0300447782753102E-2</v>
      </c>
      <c r="AK24" s="210">
        <f t="shared" si="22"/>
        <v>0.9596995522172469</v>
      </c>
      <c r="AL24" s="209">
        <f>'Correction coefficients'!M27</f>
        <v>1</v>
      </c>
      <c r="AM24" s="208">
        <f t="shared" si="23"/>
        <v>96.010255669507444</v>
      </c>
      <c r="AN24" s="208">
        <f t="shared" si="24"/>
        <v>101.0311626008729</v>
      </c>
      <c r="AO24" s="208">
        <f t="shared" si="25"/>
        <v>0</v>
      </c>
      <c r="AP24" s="210">
        <f>Money!G23</f>
        <v>1.3918297784434208E-2</v>
      </c>
      <c r="AQ24" s="210">
        <f t="shared" si="26"/>
        <v>0.98608170221556579</v>
      </c>
      <c r="AR24" s="207">
        <f>'Correction coefficients'!O27</f>
        <v>1</v>
      </c>
      <c r="AS24" s="208">
        <f t="shared" si="27"/>
        <v>98.62208851934102</v>
      </c>
      <c r="AT24" s="208">
        <f t="shared" si="28"/>
        <v>101.01721285200543</v>
      </c>
      <c r="AU24" s="208">
        <f t="shared" si="29"/>
        <v>0</v>
      </c>
      <c r="AV24" s="205">
        <f t="shared" si="112"/>
        <v>97.316172094424232</v>
      </c>
      <c r="AW24" s="210">
        <f>Money!J23</f>
        <v>1.6373559733171561E-2</v>
      </c>
      <c r="AX24" s="210">
        <f t="shared" si="30"/>
        <v>0.98362644026682844</v>
      </c>
      <c r="AY24" s="207">
        <f>'Correction coefficients'!Q27</f>
        <v>0.94741938223723288</v>
      </c>
      <c r="AZ24" s="208">
        <f t="shared" si="31"/>
        <v>93.258768684590905</v>
      </c>
      <c r="BA24" s="208">
        <f t="shared" si="32"/>
        <v>23.654666388111906</v>
      </c>
      <c r="BB24" s="208">
        <f t="shared" si="33"/>
        <v>77.391899812753408</v>
      </c>
      <c r="BC24" s="210">
        <f>Money!M23</f>
        <v>4.3478260869565188E-2</v>
      </c>
      <c r="BD24" s="210">
        <f t="shared" si="34"/>
        <v>0.95652173913043481</v>
      </c>
      <c r="BE24" s="208">
        <f>'Correction coefficients'!S27</f>
        <v>0.76004194515122769</v>
      </c>
      <c r="BF24" s="208">
        <f t="shared" si="35"/>
        <v>72.972667675624947</v>
      </c>
      <c r="BG24" s="208">
        <f t="shared" si="36"/>
        <v>14.107853459531125</v>
      </c>
      <c r="BH24" s="208">
        <f t="shared" si="37"/>
        <v>87.081725769510314</v>
      </c>
      <c r="BI24" s="205">
        <f t="shared" si="38"/>
        <v>83.115718180107933</v>
      </c>
      <c r="BJ24" s="205">
        <f t="shared" si="39"/>
        <v>70.063091989295557</v>
      </c>
      <c r="BK24" s="208">
        <f>Knowledge!D23</f>
        <v>2.8409090909090939E-2</v>
      </c>
      <c r="BL24" s="208">
        <f t="shared" si="40"/>
        <v>0.97159090909090906</v>
      </c>
      <c r="BM24" s="207">
        <f>'Correction coefficients'!U27</f>
        <v>0.9776350682628504</v>
      </c>
      <c r="BN24" s="208">
        <f t="shared" si="41"/>
        <v>95.036273128532912</v>
      </c>
      <c r="BO24" s="208">
        <f t="shared" si="42"/>
        <v>56.608847003410098</v>
      </c>
      <c r="BP24" s="208">
        <f t="shared" si="43"/>
        <v>44.427682327251254</v>
      </c>
      <c r="BQ24" s="208">
        <f>Knowledge!G23</f>
        <v>3.2786885245901565E-2</v>
      </c>
      <c r="BR24" s="208">
        <f t="shared" si="44"/>
        <v>0.96721311475409844</v>
      </c>
      <c r="BS24" s="207">
        <f>'Correction coefficients'!W27</f>
        <v>0.79049087705891108</v>
      </c>
      <c r="BT24" s="208">
        <f t="shared" si="45"/>
        <v>76.692741195099998</v>
      </c>
      <c r="BU24" s="208">
        <f t="shared" si="46"/>
        <v>12.562567149765137</v>
      </c>
      <c r="BV24" s="208">
        <f t="shared" si="47"/>
        <v>88.59601975845014</v>
      </c>
      <c r="BW24" s="205">
        <f t="shared" si="48"/>
        <v>85.864507161816448</v>
      </c>
      <c r="BX24" s="208">
        <f>Knowledge!J23</f>
        <v>0.28093645484949836</v>
      </c>
      <c r="BY24" s="208">
        <f t="shared" si="49"/>
        <v>0.71906354515050164</v>
      </c>
      <c r="BZ24" s="207">
        <f>'Correction coefficients'!Y27</f>
        <v>0.78903928137442392</v>
      </c>
      <c r="CA24" s="208">
        <f t="shared" si="50"/>
        <v>57.169568909881647</v>
      </c>
      <c r="CB24" s="208">
        <f t="shared" si="51"/>
        <v>58.983540137213069</v>
      </c>
      <c r="CC24" s="208">
        <f t="shared" si="52"/>
        <v>42.375003777609024</v>
      </c>
      <c r="CD24" s="205">
        <f t="shared" si="53"/>
        <v>69.073719853604544</v>
      </c>
      <c r="CE24" s="208">
        <f>Time!D23</f>
        <v>7.6523994811932727E-2</v>
      </c>
      <c r="CF24" s="208">
        <f t="shared" si="54"/>
        <v>92.424124513618665</v>
      </c>
      <c r="CG24" s="208">
        <v>100</v>
      </c>
      <c r="CH24" s="208">
        <f>Time!G23</f>
        <v>0.33960650128314795</v>
      </c>
      <c r="CI24" s="208">
        <f t="shared" si="55"/>
        <v>66.378956372968346</v>
      </c>
      <c r="CJ24" s="208">
        <v>100</v>
      </c>
      <c r="CK24" s="208">
        <f t="shared" si="56"/>
        <v>79.401540443293499</v>
      </c>
      <c r="CL24" s="208">
        <f>Time!J23</f>
        <v>0.10895883777239712</v>
      </c>
      <c r="CM24" s="208">
        <f t="shared" si="57"/>
        <v>0.89104116222760288</v>
      </c>
      <c r="CN24" s="208">
        <f>'Correction coefficients'!AC27</f>
        <v>0.85141778097608323</v>
      </c>
      <c r="CO24" s="208">
        <f t="shared" si="58"/>
        <v>76.106180621115413</v>
      </c>
      <c r="CP24" s="208">
        <f t="shared" si="59"/>
        <v>42.251815095285302</v>
      </c>
      <c r="CQ24" s="208">
        <f t="shared" si="60"/>
        <v>58.911487223599572</v>
      </c>
      <c r="CR24" s="208">
        <f>Time!M23</f>
        <v>0.3619631901840491</v>
      </c>
      <c r="CS24" s="208">
        <f t="shared" si="61"/>
        <v>0.6380368098159509</v>
      </c>
      <c r="CT24" s="207">
        <f>'Correction coefficients'!AE27</f>
        <v>0.68189462652974531</v>
      </c>
      <c r="CU24" s="208">
        <f t="shared" si="62"/>
        <v>44.072313342026121</v>
      </c>
      <c r="CV24" s="208">
        <f t="shared" si="63"/>
        <v>54.844163639020763</v>
      </c>
      <c r="CW24" s="208">
        <f t="shared" si="64"/>
        <v>46.730402495755932</v>
      </c>
      <c r="CX24" s="208">
        <f t="shared" si="65"/>
        <v>60.089246981570767</v>
      </c>
      <c r="CY24" s="205">
        <f t="shared" si="66"/>
        <v>48.359276220039334</v>
      </c>
      <c r="CZ24" s="211">
        <f>Power!F23</f>
        <v>0.50820733750610436</v>
      </c>
      <c r="DA24" s="208">
        <f t="shared" si="67"/>
        <v>49.687473586895671</v>
      </c>
      <c r="DB24" s="208">
        <v>100</v>
      </c>
      <c r="DC24" s="211">
        <f>Power!K23</f>
        <v>0.45822083825407656</v>
      </c>
      <c r="DD24" s="208">
        <f t="shared" si="68"/>
        <v>54.636137012846419</v>
      </c>
      <c r="DE24" s="208">
        <v>100</v>
      </c>
      <c r="DF24" s="211">
        <f>Power!P23</f>
        <v>0.50420846897178118</v>
      </c>
      <c r="DG24" s="208">
        <f t="shared" si="69"/>
        <v>50.083361571793667</v>
      </c>
      <c r="DH24" s="208">
        <v>100</v>
      </c>
      <c r="DI24" s="286">
        <f t="shared" si="70"/>
        <v>51.468990723845252</v>
      </c>
      <c r="DJ24" s="287">
        <f>Power!U23</f>
        <v>0.7421255887923015</v>
      </c>
      <c r="DK24" s="285">
        <f t="shared" si="71"/>
        <v>26.52956670956215</v>
      </c>
      <c r="DL24" s="285">
        <v>100</v>
      </c>
      <c r="DM24" s="287">
        <f>Power!Z23</f>
        <v>0.63016853338677437</v>
      </c>
      <c r="DN24" s="285">
        <f t="shared" si="72"/>
        <v>37.613315194709337</v>
      </c>
      <c r="DO24" s="285">
        <v>100</v>
      </c>
      <c r="DP24" s="286">
        <f t="shared" si="73"/>
        <v>32.071440952135745</v>
      </c>
      <c r="DQ24" s="287">
        <f>Power!AE23</f>
        <v>3.7720906242706853E-2</v>
      </c>
      <c r="DR24" s="285">
        <f t="shared" si="74"/>
        <v>96.265630281972022</v>
      </c>
      <c r="DS24" s="285">
        <v>100</v>
      </c>
      <c r="DT24" s="287">
        <f>Power!AJ23</f>
        <v>0.26026058162661081</v>
      </c>
      <c r="DU24" s="285">
        <f t="shared" si="75"/>
        <v>74.234202418965523</v>
      </c>
      <c r="DV24" s="285">
        <v>100</v>
      </c>
      <c r="DW24" s="286">
        <f>Power!AO23</f>
        <v>0.65615918870120971</v>
      </c>
      <c r="DX24" s="285">
        <f t="shared" si="76"/>
        <v>35.040240318580238</v>
      </c>
      <c r="DY24" s="285">
        <v>100</v>
      </c>
      <c r="DZ24" s="286">
        <f t="shared" si="77"/>
        <v>68.513357673172592</v>
      </c>
      <c r="EA24" s="286">
        <f t="shared" si="78"/>
        <v>89.438763332709925</v>
      </c>
      <c r="EB24" s="285">
        <f>Health!D23</f>
        <v>3.2069970845480911E-2</v>
      </c>
      <c r="EC24" s="285">
        <f t="shared" si="79"/>
        <v>0.96793002915451909</v>
      </c>
      <c r="ED24" s="285">
        <f>'Correction coefficients'!AO27</f>
        <v>0.91022108053974293</v>
      </c>
      <c r="EE24" s="285">
        <f t="shared" si="80"/>
        <v>88.222001385365232</v>
      </c>
      <c r="EF24" s="285">
        <f t="shared" si="81"/>
        <v>26.011083279704877</v>
      </c>
      <c r="EG24" s="285">
        <f t="shared" si="82"/>
        <v>75.065762409706537</v>
      </c>
      <c r="EH24" s="285">
        <f>Health!G23</f>
        <v>2.732240437158473E-2</v>
      </c>
      <c r="EI24" s="285">
        <f t="shared" si="83"/>
        <v>0.97267759562841527</v>
      </c>
      <c r="EJ24" s="288">
        <f>'Correction coefficients'!AQ27</f>
        <v>0.99577420385358495</v>
      </c>
      <c r="EK24" s="285">
        <f t="shared" si="84"/>
        <v>96.888158580917334</v>
      </c>
      <c r="EL24" s="285">
        <f t="shared" si="85"/>
        <v>87.630754159260931</v>
      </c>
      <c r="EM24" s="285">
        <f t="shared" si="86"/>
        <v>13.39564903663199</v>
      </c>
      <c r="EN24" s="285">
        <f>Health!J23</f>
        <v>1.3201320132013139E-2</v>
      </c>
      <c r="EO24" s="285">
        <f t="shared" si="87"/>
        <v>0.98679867986798686</v>
      </c>
      <c r="EP24" s="285">
        <f>'Correction coefficients'!AS27</f>
        <v>0.90555345706339085</v>
      </c>
      <c r="EQ24" s="285">
        <f t="shared" si="88"/>
        <v>89.466296642024531</v>
      </c>
      <c r="ER24" s="285">
        <f t="shared" si="89"/>
        <v>11.939130689985037</v>
      </c>
      <c r="ES24" s="289">
        <f t="shared" si="90"/>
        <v>89.129967578247488</v>
      </c>
      <c r="ET24" s="286">
        <f t="shared" si="91"/>
        <v>91.52548553610238</v>
      </c>
      <c r="EU24" s="285">
        <f>Health!M23</f>
        <v>0.17615176151761514</v>
      </c>
      <c r="EV24" s="285">
        <f t="shared" si="92"/>
        <v>0.82384823848238486</v>
      </c>
      <c r="EW24" s="285">
        <f>'Correction coefficients'!AU27</f>
        <v>0.86295058645918754</v>
      </c>
      <c r="EX24" s="285">
        <f t="shared" si="93"/>
        <v>71.383091734622525</v>
      </c>
      <c r="EY24" s="290">
        <f t="shared" si="94"/>
        <v>57.479584783706741</v>
      </c>
      <c r="EZ24" s="285">
        <f t="shared" si="95"/>
        <v>43.724071318010019</v>
      </c>
      <c r="FA24" s="285">
        <f>Health!P23</f>
        <v>3.5175879396984966E-2</v>
      </c>
      <c r="FB24" s="285">
        <f t="shared" si="96"/>
        <v>0.96482412060301503</v>
      </c>
      <c r="FC24" s="285">
        <f>'Correction coefficients'!AW27</f>
        <v>0.88426140874387971</v>
      </c>
      <c r="FD24" s="285">
        <f t="shared" si="97"/>
        <v>85.4625168713752</v>
      </c>
      <c r="FE24" s="285">
        <f t="shared" si="98"/>
        <v>22.795166587066749</v>
      </c>
      <c r="FF24" s="289">
        <f t="shared" si="99"/>
        <v>78.299537680697085</v>
      </c>
      <c r="FG24" s="285">
        <f t="shared" si="100"/>
        <v>78.422804302998856</v>
      </c>
      <c r="FH24" s="285">
        <f>Health!S23</f>
        <v>2.5214321734745582E-3</v>
      </c>
      <c r="FI24" s="291">
        <f t="shared" si="101"/>
        <v>0.99747856782652544</v>
      </c>
      <c r="FJ24" s="291">
        <f>'Correction coefficients'!AY27</f>
        <v>0.9969864321230818</v>
      </c>
      <c r="FK24" s="285">
        <f t="shared" si="102"/>
        <v>99.452787247204299</v>
      </c>
      <c r="FL24" s="285">
        <f t="shared" si="103"/>
        <v>46.009572984254625</v>
      </c>
      <c r="FM24" s="289">
        <f t="shared" si="104"/>
        <v>55.003332539739212</v>
      </c>
      <c r="FN24" s="285">
        <f>Health!V23</f>
        <v>5.0377833753145751E-4</v>
      </c>
      <c r="FO24" s="292">
        <f t="shared" si="105"/>
        <v>0.99949622166246854</v>
      </c>
      <c r="FP24" s="293">
        <f>'Correction coefficients'!BA27</f>
        <v>0.99949634849487179</v>
      </c>
      <c r="FQ24" s="285">
        <f t="shared" si="106"/>
        <v>99.90028956471977</v>
      </c>
      <c r="FR24" s="285">
        <f t="shared" si="107"/>
        <v>50.511665124595908</v>
      </c>
      <c r="FS24" s="289">
        <f t="shared" si="108"/>
        <v>50.498944986778355</v>
      </c>
      <c r="FT24" s="285">
        <f t="shared" si="109"/>
        <v>99.676538405962035</v>
      </c>
    </row>
    <row r="25" spans="1:176" s="294" customFormat="1" ht="15.75" customHeight="1" x14ac:dyDescent="0.15">
      <c r="A25" s="185" t="s">
        <v>30</v>
      </c>
      <c r="B25" s="205">
        <f t="shared" si="0"/>
        <v>67.964441976671594</v>
      </c>
      <c r="C25" s="206">
        <f>Work!D25</f>
        <v>0.16022099447513805</v>
      </c>
      <c r="D25" s="206">
        <f t="shared" si="1"/>
        <v>0.83977900552486195</v>
      </c>
      <c r="E25" s="207">
        <f>'Correction coefficients'!C28</f>
        <v>0.93953513588142779</v>
      </c>
      <c r="F25" s="208">
        <f t="shared" si="2"/>
        <v>79.111186324550985</v>
      </c>
      <c r="G25" s="208">
        <f t="shared" si="3"/>
        <v>73.776617141208007</v>
      </c>
      <c r="H25" s="208">
        <f t="shared" si="4"/>
        <v>26.351759058273792</v>
      </c>
      <c r="I25" s="206">
        <f>Work!G25</f>
        <v>8.5294117647058743E-2</v>
      </c>
      <c r="J25" s="206">
        <f t="shared" si="5"/>
        <v>0.91470588235294126</v>
      </c>
      <c r="K25" s="207">
        <f>'Correction coefficients'!E28</f>
        <v>0.90976365222656663</v>
      </c>
      <c r="L25" s="208">
        <f t="shared" si="6"/>
        <v>83.384450260011064</v>
      </c>
      <c r="M25" s="208">
        <f t="shared" si="7"/>
        <v>49.063628330350966</v>
      </c>
      <c r="N25" s="208">
        <f t="shared" si="8"/>
        <v>52.045181378764887</v>
      </c>
      <c r="O25" s="205">
        <f t="shared" si="110"/>
        <v>81.247818292281025</v>
      </c>
      <c r="P25" s="206">
        <f>Work!J25</f>
        <v>0.62057877813504803</v>
      </c>
      <c r="Q25" s="206">
        <f t="shared" si="9"/>
        <v>0.37942122186495197</v>
      </c>
      <c r="R25" s="207">
        <f>'Correction coefficients'!G28</f>
        <v>0.7277515940700372</v>
      </c>
      <c r="S25" s="208">
        <f t="shared" si="10"/>
        <v>28.336315504585784</v>
      </c>
      <c r="T25" s="208">
        <f t="shared" si="11"/>
        <v>76.85077946897897</v>
      </c>
      <c r="U25" s="208">
        <f t="shared" si="12"/>
        <v>25.201345044333447</v>
      </c>
      <c r="V25" s="206">
        <f>Work!M25</f>
        <v>0.10367892976588644</v>
      </c>
      <c r="W25" s="206">
        <f t="shared" si="13"/>
        <v>0.89632107023411356</v>
      </c>
      <c r="X25" s="207">
        <f>'Correction coefficients'!I28</f>
        <v>0.53378268459423028</v>
      </c>
      <c r="Y25" s="208">
        <f t="shared" si="14"/>
        <v>48.365626045665934</v>
      </c>
      <c r="Z25" s="208">
        <f t="shared" si="15"/>
        <v>15.068761222993247</v>
      </c>
      <c r="AA25" s="208">
        <f t="shared" si="16"/>
        <v>86.423877723361329</v>
      </c>
      <c r="AB25" s="206">
        <f>Work!P25</f>
        <v>7.0367474589523304E-3</v>
      </c>
      <c r="AC25" s="206">
        <f t="shared" si="17"/>
        <v>0.99296325254104767</v>
      </c>
      <c r="AD25" s="209">
        <f>'Correction coefficients'!K28</f>
        <v>0.94459065032441769</v>
      </c>
      <c r="AE25" s="208">
        <f t="shared" si="18"/>
        <v>93.85643664213373</v>
      </c>
      <c r="AF25" s="208">
        <f t="shared" si="19"/>
        <v>11.137530503877608</v>
      </c>
      <c r="AG25" s="208">
        <f t="shared" si="20"/>
        <v>89.905625184688162</v>
      </c>
      <c r="AH25" s="205">
        <f t="shared" si="111"/>
        <v>56.852792730795151</v>
      </c>
      <c r="AI25" s="205">
        <f t="shared" si="21"/>
        <v>71.989014871957664</v>
      </c>
      <c r="AJ25" s="210">
        <f>Money!D24</f>
        <v>8.5083659665361355E-2</v>
      </c>
      <c r="AK25" s="210">
        <f t="shared" si="22"/>
        <v>0.91491634033463864</v>
      </c>
      <c r="AL25" s="207">
        <f>'Correction coefficients'!M28</f>
        <v>0.63543691168244421</v>
      </c>
      <c r="AM25" s="208">
        <f t="shared" si="23"/>
        <v>58.555789761254637</v>
      </c>
      <c r="AN25" s="208">
        <f t="shared" si="24"/>
        <v>16.61514854168778</v>
      </c>
      <c r="AO25" s="208">
        <f t="shared" si="25"/>
        <v>84.725477787683928</v>
      </c>
      <c r="AP25" s="210">
        <f>Money!G24</f>
        <v>1.4782829565659128E-2</v>
      </c>
      <c r="AQ25" s="210">
        <f t="shared" si="26"/>
        <v>0.98521717043434087</v>
      </c>
      <c r="AR25" s="207">
        <f>'Correction coefficients'!O28</f>
        <v>0.54212510766789779</v>
      </c>
      <c r="AS25" s="208">
        <f t="shared" si="27"/>
        <v>53.876985495199889</v>
      </c>
      <c r="AT25" s="208">
        <f t="shared" si="28"/>
        <v>2.4080815472231301</v>
      </c>
      <c r="AU25" s="208">
        <f t="shared" si="29"/>
        <v>98.996177897272318</v>
      </c>
      <c r="AV25" s="205">
        <f t="shared" si="112"/>
        <v>56.216387628227267</v>
      </c>
      <c r="AW25" s="210">
        <f>Money!J24</f>
        <v>1.0309278350515538E-2</v>
      </c>
      <c r="AX25" s="210">
        <f t="shared" si="30"/>
        <v>0.98969072164948446</v>
      </c>
      <c r="AY25" s="207">
        <f>'Correction coefficients'!Q28</f>
        <v>0.97518223535750626</v>
      </c>
      <c r="AZ25" s="208">
        <f t="shared" si="31"/>
        <v>96.54775221482204</v>
      </c>
      <c r="BA25" s="208">
        <f t="shared" si="32"/>
        <v>29.496333299458701</v>
      </c>
      <c r="BB25" s="208">
        <f t="shared" si="33"/>
        <v>71.531906708782401</v>
      </c>
      <c r="BC25" s="210">
        <f>Money!M24</f>
        <v>4.3103448275862988E-3</v>
      </c>
      <c r="BD25" s="210">
        <f t="shared" si="34"/>
        <v>0.9956896551724137</v>
      </c>
      <c r="BE25" s="208">
        <f>'Correction coefficients'!S28</f>
        <v>0.88082881195675833</v>
      </c>
      <c r="BF25" s="208">
        <f t="shared" si="35"/>
        <v>87.826181468271997</v>
      </c>
      <c r="BG25" s="208">
        <f t="shared" si="36"/>
        <v>3.3276660721333222</v>
      </c>
      <c r="BH25" s="208">
        <f t="shared" si="37"/>
        <v>97.751682940354982</v>
      </c>
      <c r="BI25" s="205">
        <f t="shared" si="38"/>
        <v>92.186966841547019</v>
      </c>
      <c r="BJ25" s="205">
        <f t="shared" si="39"/>
        <v>57.420324061863212</v>
      </c>
      <c r="BK25" s="208">
        <f>Knowledge!D24</f>
        <v>7.1253071253071232E-2</v>
      </c>
      <c r="BL25" s="208">
        <f t="shared" si="40"/>
        <v>0.92874692874692877</v>
      </c>
      <c r="BM25" s="207">
        <f>'Correction coefficients'!U28</f>
        <v>0.74485258412138367</v>
      </c>
      <c r="BN25" s="208">
        <f t="shared" si="41"/>
        <v>69.486175437322899</v>
      </c>
      <c r="BO25" s="208">
        <f t="shared" si="42"/>
        <v>20.305051380399341</v>
      </c>
      <c r="BP25" s="208">
        <f t="shared" si="43"/>
        <v>80.916118540164106</v>
      </c>
      <c r="BQ25" s="208">
        <f>Knowledge!G24</f>
        <v>3.7453183520599342E-3</v>
      </c>
      <c r="BR25" s="208">
        <f t="shared" si="44"/>
        <v>0.99625468164794007</v>
      </c>
      <c r="BS25" s="207">
        <f>'Correction coefficients'!W28</f>
        <v>0.58463296284677213</v>
      </c>
      <c r="BT25" s="208">
        <f t="shared" si="45"/>
        <v>58.661889301898491</v>
      </c>
      <c r="BU25" s="208">
        <f t="shared" si="46"/>
        <v>0.70350410860998636</v>
      </c>
      <c r="BV25" s="208">
        <f t="shared" si="47"/>
        <v>100.63578084004826</v>
      </c>
      <c r="BW25" s="205">
        <f t="shared" si="48"/>
        <v>64.074032369610691</v>
      </c>
      <c r="BX25" s="208">
        <f>Knowledge!J24</f>
        <v>0.36439267886855231</v>
      </c>
      <c r="BY25" s="208">
        <f t="shared" si="49"/>
        <v>0.63560732113144769</v>
      </c>
      <c r="BZ25" s="207">
        <f>'Correction coefficients'!Y28</f>
        <v>0.80186672768151168</v>
      </c>
      <c r="CA25" s="208">
        <f t="shared" si="50"/>
        <v>51.457563905922484</v>
      </c>
      <c r="CB25" s="208">
        <f t="shared" si="51"/>
        <v>68.206750474395363</v>
      </c>
      <c r="CC25" s="208">
        <f t="shared" si="52"/>
        <v>33.234291472373052</v>
      </c>
      <c r="CD25" s="205">
        <f t="shared" si="53"/>
        <v>54.335781019024552</v>
      </c>
      <c r="CE25" s="208">
        <f>Time!D24</f>
        <v>0.10256410256410264</v>
      </c>
      <c r="CF25" s="208">
        <f t="shared" si="54"/>
        <v>89.84615384615384</v>
      </c>
      <c r="CG25" s="208">
        <v>100</v>
      </c>
      <c r="CH25" s="208">
        <f>Time!G24</f>
        <v>0.60344827586206895</v>
      </c>
      <c r="CI25" s="208">
        <f t="shared" si="55"/>
        <v>40.258620689655174</v>
      </c>
      <c r="CJ25" s="208">
        <v>100</v>
      </c>
      <c r="CK25" s="208">
        <f t="shared" si="56"/>
        <v>65.052387267904507</v>
      </c>
      <c r="CL25" s="208">
        <f>Time!J24</f>
        <v>0.14089347079037795</v>
      </c>
      <c r="CM25" s="208">
        <f t="shared" si="57"/>
        <v>0.85910652920962205</v>
      </c>
      <c r="CN25" s="208">
        <f>'Correction coefficients'!AC28</f>
        <v>0.50576864580252801</v>
      </c>
      <c r="CO25" s="208">
        <f t="shared" si="58"/>
        <v>44.016405441967592</v>
      </c>
      <c r="CP25" s="208">
        <f t="shared" si="59"/>
        <v>18.506082290299418</v>
      </c>
      <c r="CQ25" s="208">
        <f t="shared" si="60"/>
        <v>83.0696418438433</v>
      </c>
      <c r="CR25" s="208">
        <f>Time!M24</f>
        <v>0.13000000000000012</v>
      </c>
      <c r="CS25" s="208">
        <f t="shared" si="61"/>
        <v>0.86999999999999988</v>
      </c>
      <c r="CT25" s="207">
        <f>'Correction coefficients'!AE28</f>
        <v>0.53120643980484727</v>
      </c>
      <c r="CU25" s="208">
        <f t="shared" si="62"/>
        <v>46.752810660391489</v>
      </c>
      <c r="CV25" s="208">
        <f t="shared" si="63"/>
        <v>18.316826861574835</v>
      </c>
      <c r="CW25" s="208">
        <f t="shared" si="64"/>
        <v>83.205056325266966</v>
      </c>
      <c r="CX25" s="208">
        <f t="shared" si="65"/>
        <v>45.384608051179541</v>
      </c>
      <c r="CY25" s="205">
        <f t="shared" si="66"/>
        <v>22.142623758777805</v>
      </c>
      <c r="CZ25" s="211">
        <f>Power!F24</f>
        <v>0.91253499450910391</v>
      </c>
      <c r="DA25" s="208">
        <f t="shared" si="67"/>
        <v>9.6590355435987121</v>
      </c>
      <c r="DB25" s="208">
        <v>100</v>
      </c>
      <c r="DC25" s="211">
        <f>Power!K24</f>
        <v>0.79682512147434192</v>
      </c>
      <c r="DD25" s="208">
        <f t="shared" si="68"/>
        <v>21.11431297404015</v>
      </c>
      <c r="DE25" s="208">
        <v>100</v>
      </c>
      <c r="DF25" s="211">
        <f>Power!P24</f>
        <v>0.78224270400918905</v>
      </c>
      <c r="DG25" s="208">
        <f t="shared" si="69"/>
        <v>22.557972303090285</v>
      </c>
      <c r="DH25" s="208">
        <v>100</v>
      </c>
      <c r="DI25" s="286">
        <f t="shared" si="70"/>
        <v>17.777106940243048</v>
      </c>
      <c r="DJ25" s="287">
        <f>Power!U24</f>
        <v>0.7420036041423923</v>
      </c>
      <c r="DK25" s="285">
        <f t="shared" si="71"/>
        <v>26.541643189903162</v>
      </c>
      <c r="DL25" s="285">
        <v>100</v>
      </c>
      <c r="DM25" s="287">
        <f>Power!Z24</f>
        <v>0.80046657580633429</v>
      </c>
      <c r="DN25" s="285">
        <f t="shared" si="72"/>
        <v>20.753808995172903</v>
      </c>
      <c r="DO25" s="285">
        <v>100</v>
      </c>
      <c r="DP25" s="286">
        <f t="shared" si="73"/>
        <v>23.647726092538033</v>
      </c>
      <c r="DQ25" s="287">
        <f>Power!AE24</f>
        <v>1</v>
      </c>
      <c r="DR25" s="285">
        <f t="shared" si="74"/>
        <v>1</v>
      </c>
      <c r="DS25" s="285">
        <v>100</v>
      </c>
      <c r="DT25" s="287">
        <f>Power!AJ24</f>
        <v>0.41456848485347497</v>
      </c>
      <c r="DU25" s="285">
        <f t="shared" si="75"/>
        <v>58.957719999505976</v>
      </c>
      <c r="DV25" s="285">
        <v>100</v>
      </c>
      <c r="DW25" s="286">
        <f>Power!AO24</f>
        <v>0.83316520179278075</v>
      </c>
      <c r="DX25" s="285">
        <f t="shared" si="76"/>
        <v>17.516645022514705</v>
      </c>
      <c r="DY25" s="285">
        <v>100</v>
      </c>
      <c r="DZ25" s="286">
        <f t="shared" si="77"/>
        <v>25.82478834067356</v>
      </c>
      <c r="EA25" s="286">
        <f t="shared" si="78"/>
        <v>86.977611264154334</v>
      </c>
      <c r="EB25" s="285">
        <f>Health!D24</f>
        <v>5.4276315789473673E-2</v>
      </c>
      <c r="EC25" s="285">
        <f t="shared" si="79"/>
        <v>0.94572368421052633</v>
      </c>
      <c r="ED25" s="285">
        <f>'Correction coefficients'!AO28</f>
        <v>0.85550222557922928</v>
      </c>
      <c r="EE25" s="285">
        <f t="shared" si="80"/>
        <v>81.097802945884254</v>
      </c>
      <c r="EF25" s="285">
        <f t="shared" si="81"/>
        <v>26.635335597741804</v>
      </c>
      <c r="EG25" s="285">
        <f t="shared" si="82"/>
        <v>74.489699416323418</v>
      </c>
      <c r="EH25" s="285">
        <f>Health!G24</f>
        <v>4.5305318450426624E-2</v>
      </c>
      <c r="EI25" s="285">
        <f t="shared" si="83"/>
        <v>0.95469468154957338</v>
      </c>
      <c r="EJ25" s="288">
        <f>'Correction coefficients'!AQ28</f>
        <v>0.95816088897252871</v>
      </c>
      <c r="EK25" s="285">
        <f t="shared" si="84"/>
        <v>91.560359372317549</v>
      </c>
      <c r="EL25" s="285">
        <f t="shared" si="85"/>
        <v>52.583380086037572</v>
      </c>
      <c r="EM25" s="285">
        <f t="shared" si="86"/>
        <v>48.473082178391621</v>
      </c>
      <c r="EN25" s="285">
        <f>Health!J24</f>
        <v>1.1456628477905184E-2</v>
      </c>
      <c r="EO25" s="285">
        <f t="shared" si="87"/>
        <v>0.98854337152209482</v>
      </c>
      <c r="EP25" s="285">
        <f>'Correction coefficients'!AS28</f>
        <v>0.90928156445852382</v>
      </c>
      <c r="EQ25" s="285">
        <f t="shared" si="88"/>
        <v>89.987562075878699</v>
      </c>
      <c r="ER25" s="285">
        <f t="shared" si="89"/>
        <v>10.922180629314706</v>
      </c>
      <c r="ES25" s="289">
        <f t="shared" si="90"/>
        <v>90.143725870254926</v>
      </c>
      <c r="ET25" s="286">
        <f t="shared" si="91"/>
        <v>87.548574798026834</v>
      </c>
      <c r="EU25" s="285">
        <f>Health!M24</f>
        <v>0.12065136935603271</v>
      </c>
      <c r="EV25" s="285">
        <f t="shared" si="92"/>
        <v>0.87934863064396729</v>
      </c>
      <c r="EW25" s="285">
        <f>'Correction coefficients'!AU28</f>
        <v>0.95715763604657156</v>
      </c>
      <c r="EX25" s="285">
        <f t="shared" si="93"/>
        <v>84.325850400228973</v>
      </c>
      <c r="EY25" s="290">
        <f t="shared" si="94"/>
        <v>75.417961417341843</v>
      </c>
      <c r="EZ25" s="285">
        <f t="shared" si="95"/>
        <v>25.684385431768856</v>
      </c>
      <c r="FA25" s="285">
        <f>Health!P24</f>
        <v>7.1022727272727293E-2</v>
      </c>
      <c r="FB25" s="285">
        <f t="shared" si="96"/>
        <v>0.92897727272727271</v>
      </c>
      <c r="FC25" s="285">
        <f>'Correction coefficients'!AW28</f>
        <v>0.74236152172025838</v>
      </c>
      <c r="FD25" s="285">
        <f t="shared" si="97"/>
        <v>69.274061200710008</v>
      </c>
      <c r="FE25" s="285">
        <f t="shared" si="98"/>
        <v>20.068394312395938</v>
      </c>
      <c r="FF25" s="289">
        <f t="shared" si="99"/>
        <v>81.154784751377136</v>
      </c>
      <c r="FG25" s="285">
        <f t="shared" si="100"/>
        <v>76.79995580046949</v>
      </c>
      <c r="FH25" s="285">
        <f>Health!S24</f>
        <v>1.5898251192369983E-3</v>
      </c>
      <c r="FI25" s="291">
        <f t="shared" si="101"/>
        <v>0.998410174880763</v>
      </c>
      <c r="FJ25" s="291">
        <f>'Correction coefficients'!AY28</f>
        <v>0.97305730641349897</v>
      </c>
      <c r="FK25" s="285">
        <f t="shared" si="102"/>
        <v>97.179521231065252</v>
      </c>
      <c r="FL25" s="285">
        <f t="shared" si="103"/>
        <v>5.5612723501651038</v>
      </c>
      <c r="FM25" s="289">
        <f t="shared" si="104"/>
        <v>95.46356727187954</v>
      </c>
      <c r="FN25" s="285">
        <f>Health!V24</f>
        <v>5.1786639047124439E-4</v>
      </c>
      <c r="FO25" s="292">
        <f t="shared" si="105"/>
        <v>0.99948213360952876</v>
      </c>
      <c r="FP25" s="293">
        <f>'Correction coefficients'!BA28</f>
        <v>0.98580049621021093</v>
      </c>
      <c r="FQ25" s="285">
        <f t="shared" si="106"/>
        <v>98.543708343285857</v>
      </c>
      <c r="FR25" s="285">
        <f t="shared" si="107"/>
        <v>3.5310200807054923</v>
      </c>
      <c r="FS25" s="289">
        <f t="shared" si="108"/>
        <v>97.486602336535753</v>
      </c>
      <c r="FT25" s="285">
        <f t="shared" si="109"/>
        <v>97.861614787175554</v>
      </c>
    </row>
    <row r="26" spans="1:176" s="294" customFormat="1" ht="15.75" customHeight="1" x14ac:dyDescent="0.15">
      <c r="A26" s="185" t="s">
        <v>31</v>
      </c>
      <c r="B26" s="205">
        <f t="shared" si="0"/>
        <v>75.424005110893518</v>
      </c>
      <c r="C26" s="206">
        <f>Work!D26</f>
        <v>0.21448467966573825</v>
      </c>
      <c r="D26" s="206">
        <f t="shared" si="1"/>
        <v>0.78551532033426175</v>
      </c>
      <c r="E26" s="207">
        <f>'Correction coefficients'!C29</f>
        <v>0.94084075860046179</v>
      </c>
      <c r="F26" s="208">
        <f t="shared" si="2"/>
        <v>74.165438157681578</v>
      </c>
      <c r="G26" s="208">
        <f t="shared" si="3"/>
        <v>79.967750231508006</v>
      </c>
      <c r="H26" s="208">
        <f t="shared" si="4"/>
        <v>20.199810719664356</v>
      </c>
      <c r="I26" s="206">
        <f>Work!G26</f>
        <v>0.148876404494382</v>
      </c>
      <c r="J26" s="206">
        <f t="shared" si="5"/>
        <v>0.851123595505618</v>
      </c>
      <c r="K26" s="207">
        <f>'Correction coefficients'!E29</f>
        <v>0.9334662411147876</v>
      </c>
      <c r="L26" s="208">
        <f t="shared" si="6"/>
        <v>79.655019198652482</v>
      </c>
      <c r="M26" s="208">
        <f t="shared" si="7"/>
        <v>70.867091203237393</v>
      </c>
      <c r="N26" s="208">
        <f t="shared" si="8"/>
        <v>30.268586060843258</v>
      </c>
      <c r="O26" s="205">
        <f t="shared" si="110"/>
        <v>76.91022867816703</v>
      </c>
      <c r="P26" s="206">
        <f>Work!J26</f>
        <v>0.48309178743961345</v>
      </c>
      <c r="Q26" s="206">
        <f t="shared" si="9"/>
        <v>0.51690821256038655</v>
      </c>
      <c r="R26" s="207">
        <f>'Correction coefficients'!G29</f>
        <v>0.82348361899804834</v>
      </c>
      <c r="S26" s="208">
        <f t="shared" si="10"/>
        <v>43.140879111334911</v>
      </c>
      <c r="T26" s="208">
        <f t="shared" si="11"/>
        <v>78.492995425979714</v>
      </c>
      <c r="U26" s="208">
        <f t="shared" si="12"/>
        <v>23.101203032212705</v>
      </c>
      <c r="V26" s="206">
        <f>Work!M26</f>
        <v>1.7496635262449489E-2</v>
      </c>
      <c r="W26" s="206">
        <f t="shared" si="13"/>
        <v>0.98250336473755051</v>
      </c>
      <c r="X26" s="207">
        <f>'Correction coefficients'!I29</f>
        <v>0.84192936582246647</v>
      </c>
      <c r="Y26" s="208">
        <f t="shared" si="14"/>
        <v>82.892645044400609</v>
      </c>
      <c r="Z26" s="208">
        <f t="shared" si="15"/>
        <v>9.4079247959162267</v>
      </c>
      <c r="AA26" s="208">
        <f t="shared" si="16"/>
        <v>91.704310574619157</v>
      </c>
      <c r="AB26" s="206">
        <f>Work!P26</f>
        <v>1.4705882352941124E-2</v>
      </c>
      <c r="AC26" s="206">
        <f t="shared" si="17"/>
        <v>0.98529411764705888</v>
      </c>
      <c r="AD26" s="209">
        <f>'Correction coefficients'!K29</f>
        <v>0.97254434930268308</v>
      </c>
      <c r="AE26" s="208">
        <f t="shared" si="18"/>
        <v>95.86598042536319</v>
      </c>
      <c r="AF26" s="208">
        <f t="shared" si="19"/>
        <v>35.091033149262692</v>
      </c>
      <c r="AG26" s="208">
        <f t="shared" si="20"/>
        <v>65.940918628325107</v>
      </c>
      <c r="AH26" s="205">
        <f t="shared" si="111"/>
        <v>73.966501527032904</v>
      </c>
      <c r="AI26" s="205">
        <f t="shared" si="21"/>
        <v>82.574108729543767</v>
      </c>
      <c r="AJ26" s="210">
        <f>Money!D25</f>
        <v>7.9561696045736041E-2</v>
      </c>
      <c r="AK26" s="210">
        <f t="shared" si="22"/>
        <v>0.92043830395426396</v>
      </c>
      <c r="AL26" s="207">
        <f>'Correction coefficients'!M29</f>
        <v>0.78045277192769447</v>
      </c>
      <c r="AM26" s="208">
        <f t="shared" si="23"/>
        <v>72.11750394524357</v>
      </c>
      <c r="AN26" s="208">
        <f t="shared" si="24"/>
        <v>25.363123936179321</v>
      </c>
      <c r="AO26" s="208">
        <f t="shared" si="25"/>
        <v>75.833962751086659</v>
      </c>
      <c r="AP26" s="210">
        <f>Money!G25</f>
        <v>1.6210715064576275E-2</v>
      </c>
      <c r="AQ26" s="210">
        <f t="shared" si="26"/>
        <v>0.98378928493542372</v>
      </c>
      <c r="AR26" s="207">
        <f>'Correction coefficients'!O29</f>
        <v>0.78541795887085897</v>
      </c>
      <c r="AS26" s="208">
        <f t="shared" si="27"/>
        <v>77.495891441167231</v>
      </c>
      <c r="AT26" s="208">
        <f t="shared" si="28"/>
        <v>6.4106098250780219</v>
      </c>
      <c r="AU26" s="208">
        <f t="shared" si="29"/>
        <v>94.74161894953285</v>
      </c>
      <c r="AV26" s="205">
        <f t="shared" si="112"/>
        <v>74.806697693205393</v>
      </c>
      <c r="AW26" s="210">
        <f>Money!J25</f>
        <v>1.7878426698450522E-2</v>
      </c>
      <c r="AX26" s="210">
        <f t="shared" si="30"/>
        <v>0.98212157330154948</v>
      </c>
      <c r="AY26" s="207">
        <f>'Correction coefficients'!Q29</f>
        <v>0.95600384681225303</v>
      </c>
      <c r="AZ26" s="208">
        <f t="shared" si="31"/>
        <v>93.95228820924477</v>
      </c>
      <c r="BA26" s="208">
        <f t="shared" si="32"/>
        <v>28.918369180572146</v>
      </c>
      <c r="BB26" s="208">
        <f t="shared" si="33"/>
        <v>72.124242946073878</v>
      </c>
      <c r="BC26" s="210">
        <f>Money!M25</f>
        <v>1.2605042016806789E-2</v>
      </c>
      <c r="BD26" s="210">
        <f t="shared" si="34"/>
        <v>0.98739495798319321</v>
      </c>
      <c r="BE26" s="208">
        <f>'Correction coefficients'!S29</f>
        <v>0.89352330278367653</v>
      </c>
      <c r="BF26" s="208">
        <f t="shared" si="35"/>
        <v>88.343779996900139</v>
      </c>
      <c r="BG26" s="208">
        <f t="shared" si="36"/>
        <v>10.235382906227404</v>
      </c>
      <c r="BH26" s="208">
        <f t="shared" si="37"/>
        <v>90.840696418293618</v>
      </c>
      <c r="BI26" s="205">
        <f t="shared" si="38"/>
        <v>91.148034103072462</v>
      </c>
      <c r="BJ26" s="205">
        <f t="shared" si="39"/>
        <v>67.136824541624748</v>
      </c>
      <c r="BK26" s="208">
        <f>Knowledge!D25</f>
        <v>1.4285714285714235E-2</v>
      </c>
      <c r="BL26" s="208">
        <f t="shared" si="40"/>
        <v>0.98571428571428577</v>
      </c>
      <c r="BM26" s="207">
        <f>'Correction coefficients'!U29</f>
        <v>0.75541804584174899</v>
      </c>
      <c r="BN26" s="208">
        <f t="shared" si="41"/>
        <v>74.718009587785531</v>
      </c>
      <c r="BO26" s="208">
        <f t="shared" si="42"/>
        <v>4.9369652791334167</v>
      </c>
      <c r="BP26" s="208">
        <f t="shared" si="43"/>
        <v>96.237746680246516</v>
      </c>
      <c r="BQ26" s="208">
        <f>Knowledge!G25</f>
        <v>5.6478405315614655E-2</v>
      </c>
      <c r="BR26" s="208">
        <f t="shared" si="44"/>
        <v>0.94352159468438535</v>
      </c>
      <c r="BS26" s="207">
        <f>'Correction coefficients'!W29</f>
        <v>0.62177913886869962</v>
      </c>
      <c r="BT26" s="208">
        <f t="shared" si="45"/>
        <v>59.079542420041051</v>
      </c>
      <c r="BU26" s="208">
        <f t="shared" si="46"/>
        <v>11.046481333989862</v>
      </c>
      <c r="BV26" s="208">
        <f t="shared" si="47"/>
        <v>90.287563590397923</v>
      </c>
      <c r="BW26" s="205">
        <f t="shared" si="48"/>
        <v>66.898776003913298</v>
      </c>
      <c r="BX26" s="208">
        <f>Knowledge!J25</f>
        <v>0.26478149100257053</v>
      </c>
      <c r="BY26" s="208">
        <f t="shared" si="49"/>
        <v>0.73521850899742947</v>
      </c>
      <c r="BZ26" s="207">
        <f>'Correction coefficients'!Y29</f>
        <v>0.91192184549014821</v>
      </c>
      <c r="CA26" s="208">
        <f t="shared" si="50"/>
        <v>67.375720136781652</v>
      </c>
      <c r="CB26" s="208">
        <f t="shared" si="51"/>
        <v>77.892846779041051</v>
      </c>
      <c r="CC26" s="208">
        <f t="shared" si="52"/>
        <v>23.348792424401918</v>
      </c>
      <c r="CD26" s="205">
        <f t="shared" si="53"/>
        <v>64.20345881507221</v>
      </c>
      <c r="CE26" s="208">
        <f>Time!D25</f>
        <v>0.25892857142857162</v>
      </c>
      <c r="CF26" s="208">
        <f t="shared" si="54"/>
        <v>74.366071428571416</v>
      </c>
      <c r="CG26" s="208">
        <v>100</v>
      </c>
      <c r="CH26" s="208">
        <f>Time!G25</f>
        <v>0.36672325976230913</v>
      </c>
      <c r="CI26" s="208">
        <f t="shared" si="55"/>
        <v>63.694397283531394</v>
      </c>
      <c r="CJ26" s="208">
        <v>100</v>
      </c>
      <c r="CK26" s="208">
        <f t="shared" si="56"/>
        <v>69.030234356051409</v>
      </c>
      <c r="CL26" s="208">
        <f>Time!J25</f>
        <v>1.5503875968992165E-2</v>
      </c>
      <c r="CM26" s="208">
        <f t="shared" si="57"/>
        <v>0.98449612403100784</v>
      </c>
      <c r="CN26" s="208">
        <f>'Correction coefficients'!AC29</f>
        <v>0.67258204584393144</v>
      </c>
      <c r="CO26" s="208">
        <f t="shared" si="58"/>
        <v>66.553287305393425</v>
      </c>
      <c r="CP26" s="208">
        <f t="shared" si="59"/>
        <v>3.8375674967526776</v>
      </c>
      <c r="CQ26" s="208">
        <f t="shared" si="60"/>
        <v>97.412347691316555</v>
      </c>
      <c r="CR26" s="208">
        <f>Time!M25</f>
        <v>3.3816425120772875E-2</v>
      </c>
      <c r="CS26" s="208">
        <f t="shared" si="61"/>
        <v>0.96618357487922713</v>
      </c>
      <c r="CT26" s="207">
        <f>'Correction coefficients'!AE29</f>
        <v>0.54233039147841122</v>
      </c>
      <c r="CU26" s="208">
        <f t="shared" si="62"/>
        <v>52.875080924021944</v>
      </c>
      <c r="CV26" s="208">
        <f t="shared" si="63"/>
        <v>5.3985207626943259</v>
      </c>
      <c r="CW26" s="208">
        <f t="shared" si="64"/>
        <v>96.020618271925926</v>
      </c>
      <c r="CX26" s="208">
        <f t="shared" si="65"/>
        <v>59.714184114707685</v>
      </c>
      <c r="CY26" s="205">
        <f t="shared" si="66"/>
        <v>32.853365280618696</v>
      </c>
      <c r="CZ26" s="211">
        <f>Power!F25</f>
        <v>0.76409944311467926</v>
      </c>
      <c r="DA26" s="208">
        <f t="shared" si="67"/>
        <v>24.354155131646753</v>
      </c>
      <c r="DB26" s="208">
        <v>100</v>
      </c>
      <c r="DC26" s="211">
        <f>Power!K25</f>
        <v>0.71136790677154038</v>
      </c>
      <c r="DD26" s="208">
        <f t="shared" si="68"/>
        <v>29.574577229617503</v>
      </c>
      <c r="DE26" s="208">
        <v>100</v>
      </c>
      <c r="DF26" s="211">
        <f>Power!P25</f>
        <v>0.5514644870935701</v>
      </c>
      <c r="DG26" s="208">
        <f t="shared" si="69"/>
        <v>45.405015777736558</v>
      </c>
      <c r="DH26" s="208">
        <v>100</v>
      </c>
      <c r="DI26" s="286">
        <f t="shared" si="70"/>
        <v>33.111249379666937</v>
      </c>
      <c r="DJ26" s="287">
        <f>Power!U25</f>
        <v>0.82094560493864177</v>
      </c>
      <c r="DK26" s="285">
        <f t="shared" si="71"/>
        <v>18.726385111074464</v>
      </c>
      <c r="DL26" s="285">
        <v>100</v>
      </c>
      <c r="DM26" s="287">
        <f>Power!Z25</f>
        <v>0.70934081169487129</v>
      </c>
      <c r="DN26" s="285">
        <f t="shared" si="72"/>
        <v>29.775259642207743</v>
      </c>
      <c r="DO26" s="285">
        <v>100</v>
      </c>
      <c r="DP26" s="286">
        <f t="shared" si="73"/>
        <v>24.250822376641104</v>
      </c>
      <c r="DQ26" s="287">
        <f>Power!AE25</f>
        <v>0.32558609243851211</v>
      </c>
      <c r="DR26" s="285">
        <f t="shared" si="74"/>
        <v>67.766976848587305</v>
      </c>
      <c r="DS26" s="285">
        <v>100</v>
      </c>
      <c r="DT26" s="287">
        <f>Power!AJ25</f>
        <v>0.51711757069388609</v>
      </c>
      <c r="DU26" s="285">
        <f t="shared" si="75"/>
        <v>48.80536050130528</v>
      </c>
      <c r="DV26" s="285">
        <v>100</v>
      </c>
      <c r="DW26" s="286">
        <f>Power!AO25</f>
        <v>0.8493914082327404</v>
      </c>
      <c r="DX26" s="285">
        <f t="shared" si="76"/>
        <v>15.910250584958701</v>
      </c>
      <c r="DY26" s="285">
        <v>100</v>
      </c>
      <c r="DZ26" s="286">
        <f t="shared" si="77"/>
        <v>44.160862644950434</v>
      </c>
      <c r="EA26" s="286">
        <f t="shared" si="78"/>
        <v>91.962061717152267</v>
      </c>
      <c r="EB26" s="285">
        <f>Health!D25</f>
        <v>3.2732130928523562E-2</v>
      </c>
      <c r="EC26" s="285">
        <f t="shared" si="79"/>
        <v>0.96726786907147644</v>
      </c>
      <c r="ED26" s="285">
        <f>'Correction coefficients'!AO29</f>
        <v>0.95109903373974491</v>
      </c>
      <c r="EE26" s="285">
        <f t="shared" si="80"/>
        <v>92.076786028496954</v>
      </c>
      <c r="EF26" s="285">
        <f t="shared" si="81"/>
        <v>40.316038039768635</v>
      </c>
      <c r="EG26" s="285">
        <f t="shared" si="82"/>
        <v>60.73738263638564</v>
      </c>
      <c r="EH26" s="285">
        <f>Health!G25</f>
        <v>2.5454545454545396E-2</v>
      </c>
      <c r="EI26" s="285">
        <f t="shared" si="83"/>
        <v>0.9745454545454546</v>
      </c>
      <c r="EJ26" s="288">
        <f>'Correction coefficients'!AQ29</f>
        <v>0.99698340187510537</v>
      </c>
      <c r="EK26" s="285">
        <f t="shared" si="84"/>
        <v>97.18895861291017</v>
      </c>
      <c r="EL26" s="285">
        <f t="shared" si="85"/>
        <v>90.42909861991329</v>
      </c>
      <c r="EM26" s="285">
        <f t="shared" si="86"/>
        <v>10.595690489051131</v>
      </c>
      <c r="EN26" s="285">
        <f>Health!J25</f>
        <v>1.0323468685478288E-2</v>
      </c>
      <c r="EO26" s="285">
        <f t="shared" si="87"/>
        <v>0.98967653131452171</v>
      </c>
      <c r="EP26" s="285">
        <f>'Correction coefficients'!AS29</f>
        <v>0.99150655587257464</v>
      </c>
      <c r="EQ26" s="285">
        <f t="shared" si="88"/>
        <v>98.145806130166193</v>
      </c>
      <c r="ER26" s="285">
        <f t="shared" si="89"/>
        <v>55.445222580385966</v>
      </c>
      <c r="ES26" s="285">
        <f t="shared" si="90"/>
        <v>45.574487499793783</v>
      </c>
      <c r="ET26" s="286">
        <f t="shared" si="91"/>
        <v>95.803850257191115</v>
      </c>
      <c r="EU26" s="285">
        <f>Health!M25</f>
        <v>0.10847189231987331</v>
      </c>
      <c r="EV26" s="285">
        <f t="shared" si="92"/>
        <v>0.89152810768012669</v>
      </c>
      <c r="EW26" s="285">
        <f>'Correction coefficients'!AU29</f>
        <v>0.92199094070983656</v>
      </c>
      <c r="EX26" s="285">
        <f t="shared" si="93"/>
        <v>82.376103028256793</v>
      </c>
      <c r="EY26" s="290">
        <f t="shared" si="94"/>
        <v>59.222917015141526</v>
      </c>
      <c r="EZ26" s="285">
        <f t="shared" si="95"/>
        <v>41.892953566857635</v>
      </c>
      <c r="FA26" s="285">
        <f>Health!P25</f>
        <v>2.7334851936218763E-2</v>
      </c>
      <c r="FB26" s="285">
        <f t="shared" si="96"/>
        <v>0.97266514806378124</v>
      </c>
      <c r="FC26" s="285">
        <f>'Correction coefficients'!AW29</f>
        <v>0.83081380123770454</v>
      </c>
      <c r="FD26" s="285">
        <f t="shared" si="97"/>
        <v>81.00225927043617</v>
      </c>
      <c r="FE26" s="285">
        <f t="shared" si="98"/>
        <v>13.154391222866044</v>
      </c>
      <c r="FF26" s="289">
        <f t="shared" si="99"/>
        <v>87.971338598182271</v>
      </c>
      <c r="FG26" s="285">
        <f t="shared" si="100"/>
        <v>81.689181149346481</v>
      </c>
      <c r="FH26" s="285">
        <f>Health!S25</f>
        <v>1.0050251256280562E-3</v>
      </c>
      <c r="FI26" s="291">
        <f t="shared" si="101"/>
        <v>0.99899497487437194</v>
      </c>
      <c r="FJ26" s="291">
        <f>'Correction coefficients'!AY29</f>
        <v>0.99899648745420389</v>
      </c>
      <c r="FK26" s="285">
        <f t="shared" si="102"/>
        <v>99.801254617505919</v>
      </c>
      <c r="FL26" s="285">
        <f t="shared" si="103"/>
        <v>50.54361190068105</v>
      </c>
      <c r="FM26" s="289">
        <f t="shared" si="104"/>
        <v>50.467504708875822</v>
      </c>
      <c r="FN26" s="285">
        <f>Health!V25</f>
        <v>6.6023362112747064E-3</v>
      </c>
      <c r="FO26" s="292">
        <f t="shared" si="105"/>
        <v>0.99339766378872529</v>
      </c>
      <c r="FP26" s="293">
        <f>'Correction coefficients'!BA29</f>
        <v>0.99596365658424335</v>
      </c>
      <c r="FQ26" s="285">
        <f t="shared" si="106"/>
        <v>98.949408997257109</v>
      </c>
      <c r="FR26" s="285">
        <f t="shared" si="107"/>
        <v>62.720602065074388</v>
      </c>
      <c r="FS26" s="285">
        <f t="shared" si="108"/>
        <v>38.29490631362814</v>
      </c>
      <c r="FT26" s="285">
        <f t="shared" si="109"/>
        <v>99.375331807381514</v>
      </c>
    </row>
    <row r="27" spans="1:176" s="294" customFormat="1" ht="15.75" customHeight="1" x14ac:dyDescent="0.15">
      <c r="A27" s="185" t="s">
        <v>32</v>
      </c>
      <c r="B27" s="205">
        <f t="shared" si="0"/>
        <v>77.832679397062819</v>
      </c>
      <c r="C27" s="206">
        <f>Work!D27</f>
        <v>0.20833333333333337</v>
      </c>
      <c r="D27" s="206">
        <f t="shared" si="1"/>
        <v>0.79166666666666663</v>
      </c>
      <c r="E27" s="207">
        <f>'Correction coefficients'!C30</f>
        <v>0.88279080212865568</v>
      </c>
      <c r="F27" s="208">
        <f t="shared" si="2"/>
        <v>70.188729116833386</v>
      </c>
      <c r="G27" s="208">
        <f t="shared" si="3"/>
        <v>65.336207506314196</v>
      </c>
      <c r="H27" s="208">
        <f t="shared" si="4"/>
        <v>34.866235959868433</v>
      </c>
      <c r="I27" s="206">
        <f>Work!G27</f>
        <v>6.0568603213844274E-2</v>
      </c>
      <c r="J27" s="206">
        <f t="shared" si="5"/>
        <v>0.93943139678615573</v>
      </c>
      <c r="K27" s="207">
        <f>'Correction coefficients'!E30</f>
        <v>0.99146846078827133</v>
      </c>
      <c r="L27" s="208">
        <f t="shared" si="6"/>
        <v>93.210243497786806</v>
      </c>
      <c r="M27" s="208">
        <f t="shared" si="7"/>
        <v>88.861054682858139</v>
      </c>
      <c r="N27" s="208">
        <f t="shared" si="8"/>
        <v>12.185790036955247</v>
      </c>
      <c r="O27" s="205">
        <f t="shared" si="110"/>
        <v>81.699486307310096</v>
      </c>
      <c r="P27" s="206">
        <f>Work!J27</f>
        <v>0.57589285714285721</v>
      </c>
      <c r="Q27" s="206">
        <f t="shared" si="9"/>
        <v>0.42410714285714279</v>
      </c>
      <c r="R27" s="207">
        <f>'Correction coefficients'!G30</f>
        <v>0.88131670446781341</v>
      </c>
      <c r="S27" s="208">
        <f t="shared" si="10"/>
        <v>38.003498238927605</v>
      </c>
      <c r="T27" s="208">
        <f t="shared" si="11"/>
        <v>88.659046839834147</v>
      </c>
      <c r="U27" s="208">
        <f t="shared" si="12"/>
        <v>13.058323832995081</v>
      </c>
      <c r="V27" s="206">
        <f>Work!M27</f>
        <v>7.4427480916030464E-2</v>
      </c>
      <c r="W27" s="206">
        <f t="shared" si="13"/>
        <v>0.92557251908396954</v>
      </c>
      <c r="X27" s="213">
        <f>'Correction coefficients'!I30</f>
        <v>0.99992471199475541</v>
      </c>
      <c r="Y27" s="208">
        <f t="shared" si="14"/>
        <v>92.624780622954546</v>
      </c>
      <c r="Z27" s="208">
        <f t="shared" si="15"/>
        <v>100.95195082273793</v>
      </c>
      <c r="AA27" s="208">
        <f t="shared" si="16"/>
        <v>9.827363089682839E-2</v>
      </c>
      <c r="AB27" s="206">
        <f>Work!P27</f>
        <v>1.1345218800648316E-2</v>
      </c>
      <c r="AC27" s="206">
        <f t="shared" si="17"/>
        <v>0.98865478119935168</v>
      </c>
      <c r="AD27" s="209">
        <f>'Correction coefficients'!K30</f>
        <v>0.92788444890048016</v>
      </c>
      <c r="AE27" s="208">
        <f t="shared" si="18"/>
        <v>91.818382283792545</v>
      </c>
      <c r="AF27" s="208">
        <f t="shared" si="19"/>
        <v>13.367360329241265</v>
      </c>
      <c r="AG27" s="208">
        <f t="shared" si="20"/>
        <v>87.687578657284874</v>
      </c>
      <c r="AH27" s="205">
        <f t="shared" si="111"/>
        <v>74.148887048558237</v>
      </c>
      <c r="AI27" s="205">
        <f t="shared" si="21"/>
        <v>86.178450516226562</v>
      </c>
      <c r="AJ27" s="210">
        <f>Money!D26</f>
        <v>0.1162704993550765</v>
      </c>
      <c r="AK27" s="210">
        <f t="shared" si="22"/>
        <v>0.8837295006449235</v>
      </c>
      <c r="AL27" s="207">
        <f>'Correction coefficients'!M30</f>
        <v>0.88272850978833073</v>
      </c>
      <c r="AM27" s="208">
        <f t="shared" si="23"/>
        <v>78.229229290867622</v>
      </c>
      <c r="AN27" s="208">
        <f t="shared" si="24"/>
        <v>50.342464333009886</v>
      </c>
      <c r="AO27" s="208">
        <f t="shared" si="25"/>
        <v>50.8040559081875</v>
      </c>
      <c r="AP27" s="210">
        <f>Money!G26</f>
        <v>2.7201937329074499E-2</v>
      </c>
      <c r="AQ27" s="210">
        <f t="shared" si="26"/>
        <v>0.9727980626709255</v>
      </c>
      <c r="AR27" s="207">
        <f>'Correction coefficients'!O30</f>
        <v>0.84595212286016708</v>
      </c>
      <c r="AS27" s="208">
        <f t="shared" si="27"/>
        <v>82.471118036842</v>
      </c>
      <c r="AT27" s="208">
        <f t="shared" si="28"/>
        <v>14.310122239843276</v>
      </c>
      <c r="AU27" s="208">
        <f t="shared" si="29"/>
        <v>86.805076772412107</v>
      </c>
      <c r="AV27" s="205">
        <f t="shared" si="112"/>
        <v>80.350173663854804</v>
      </c>
      <c r="AW27" s="210">
        <f>Money!J26</f>
        <v>4.6136101499422155E-3</v>
      </c>
      <c r="AX27" s="210">
        <f t="shared" si="30"/>
        <v>0.99538638985005778</v>
      </c>
      <c r="AY27" s="207">
        <f>'Correction coefficients'!Q30</f>
        <v>0.97182531580755016</v>
      </c>
      <c r="AZ27" s="208">
        <f t="shared" si="31"/>
        <v>96.766827573990398</v>
      </c>
      <c r="BA27" s="208">
        <f t="shared" si="32"/>
        <v>14.07014552496841</v>
      </c>
      <c r="BB27" s="208">
        <f t="shared" si="33"/>
        <v>86.956911118877727</v>
      </c>
      <c r="BC27" s="210">
        <f>Money!M26</f>
        <v>3.238866396761142E-2</v>
      </c>
      <c r="BD27" s="210">
        <f t="shared" si="34"/>
        <v>0.96761133603238858</v>
      </c>
      <c r="BE27" s="208">
        <f>'Correction coefficients'!S30</f>
        <v>0.90916530049499855</v>
      </c>
      <c r="BF27" s="208">
        <f t="shared" si="35"/>
        <v>88.092146457539101</v>
      </c>
      <c r="BG27" s="208">
        <f t="shared" si="36"/>
        <v>25.96862178179358</v>
      </c>
      <c r="BH27" s="208">
        <f t="shared" si="37"/>
        <v>75.10904306808294</v>
      </c>
      <c r="BI27" s="205">
        <f t="shared" si="38"/>
        <v>92.429487015764749</v>
      </c>
      <c r="BJ27" s="205">
        <f t="shared" si="39"/>
        <v>67.336714566917379</v>
      </c>
      <c r="BK27" s="208">
        <f>Knowledge!D26</f>
        <v>2.5889967637540368E-2</v>
      </c>
      <c r="BL27" s="208">
        <f t="shared" si="40"/>
        <v>0.97411003236245963</v>
      </c>
      <c r="BM27" s="207">
        <f>'Correction coefficients'!U30</f>
        <v>0.91604992445214017</v>
      </c>
      <c r="BN27" s="208">
        <f t="shared" si="41"/>
        <v>89.341008733816594</v>
      </c>
      <c r="BO27" s="208">
        <f t="shared" si="42"/>
        <v>23.273099182076557</v>
      </c>
      <c r="BP27" s="208">
        <f t="shared" si="43"/>
        <v>77.796770921162462</v>
      </c>
      <c r="BQ27" s="208">
        <f>Knowledge!G26</f>
        <v>1.2145748987854255E-2</v>
      </c>
      <c r="BR27" s="208">
        <f t="shared" si="44"/>
        <v>0.98785425101214575</v>
      </c>
      <c r="BS27" s="207">
        <f>'Correction coefficients'!W30</f>
        <v>0.79614844554863584</v>
      </c>
      <c r="BT27" s="208">
        <f t="shared" si="45"/>
        <v>78.86138401082124</v>
      </c>
      <c r="BU27" s="208">
        <f t="shared" si="46"/>
        <v>5.1457757020359374</v>
      </c>
      <c r="BV27" s="208">
        <f t="shared" si="47"/>
        <v>95.995896038745727</v>
      </c>
      <c r="BW27" s="205">
        <f t="shared" si="48"/>
        <v>84.101196372318924</v>
      </c>
      <c r="BX27" s="208">
        <f>Knowledge!J26</f>
        <v>0.31369150779895993</v>
      </c>
      <c r="BY27" s="208">
        <f t="shared" si="49"/>
        <v>0.68630849220104007</v>
      </c>
      <c r="BZ27" s="207">
        <f>'Correction coefficients'!Y30</f>
        <v>0.77878243090660226</v>
      </c>
      <c r="CA27" s="208">
        <f t="shared" si="50"/>
        <v>53.91401459490892</v>
      </c>
      <c r="CB27" s="208">
        <f t="shared" si="51"/>
        <v>60.932406239053016</v>
      </c>
      <c r="CC27" s="208">
        <f t="shared" si="52"/>
        <v>40.471312418526736</v>
      </c>
      <c r="CD27" s="205">
        <f t="shared" si="53"/>
        <v>83.871490987066267</v>
      </c>
      <c r="CE27" s="208">
        <f>Time!D26</f>
        <v>0.15442278860569703</v>
      </c>
      <c r="CF27" s="208">
        <f t="shared" si="54"/>
        <v>84.712143928035999</v>
      </c>
      <c r="CG27" s="208">
        <v>100</v>
      </c>
      <c r="CH27" s="208">
        <f>Time!G26</f>
        <v>0.2639751552795031</v>
      </c>
      <c r="CI27" s="208">
        <f t="shared" si="55"/>
        <v>73.866459627329192</v>
      </c>
      <c r="CJ27" s="208">
        <v>100</v>
      </c>
      <c r="CK27" s="208">
        <f t="shared" si="56"/>
        <v>79.289301777682596</v>
      </c>
      <c r="CL27" s="208">
        <f>Time!J26</f>
        <v>2.01224846894138E-2</v>
      </c>
      <c r="CM27" s="208">
        <f t="shared" si="57"/>
        <v>0.9798775153105862</v>
      </c>
      <c r="CN27" s="208">
        <f>'Correction coefficients'!AC30</f>
        <v>1</v>
      </c>
      <c r="CO27" s="208">
        <f t="shared" si="58"/>
        <v>98.00787401574803</v>
      </c>
      <c r="CP27" s="208">
        <f t="shared" si="59"/>
        <v>101.02043708990448</v>
      </c>
      <c r="CQ27" s="208">
        <f t="shared" si="60"/>
        <v>0</v>
      </c>
      <c r="CR27" s="208">
        <f>Time!M26</f>
        <v>0</v>
      </c>
      <c r="CS27" s="208">
        <f t="shared" si="61"/>
        <v>1</v>
      </c>
      <c r="CT27" s="207">
        <f>'Correction coefficients'!AE30</f>
        <v>0.79221315953526361</v>
      </c>
      <c r="CU27" s="208">
        <f t="shared" si="62"/>
        <v>79.429102793991092</v>
      </c>
      <c r="CV27" s="208">
        <f t="shared" si="63"/>
        <v>0</v>
      </c>
      <c r="CW27" s="208">
        <f t="shared" si="64"/>
        <v>101.13737330830976</v>
      </c>
      <c r="CX27" s="208">
        <f t="shared" si="65"/>
        <v>88.718488404869561</v>
      </c>
      <c r="CY27" s="205">
        <f t="shared" si="66"/>
        <v>57.256481769914721</v>
      </c>
      <c r="CZ27" s="211">
        <f>Power!F26</f>
        <v>0.18464761182169809</v>
      </c>
      <c r="DA27" s="208">
        <f t="shared" si="67"/>
        <v>81.719886429651893</v>
      </c>
      <c r="DB27" s="208">
        <v>100</v>
      </c>
      <c r="DC27" s="211">
        <f>Power!K26</f>
        <v>0.3156806093948441</v>
      </c>
      <c r="DD27" s="208">
        <f t="shared" si="68"/>
        <v>68.747619669910435</v>
      </c>
      <c r="DE27" s="208">
        <v>100</v>
      </c>
      <c r="DF27" s="211">
        <f>Power!P26</f>
        <v>0.35132655348584074</v>
      </c>
      <c r="DG27" s="208">
        <f t="shared" si="69"/>
        <v>65.218671204901767</v>
      </c>
      <c r="DH27" s="208">
        <v>100</v>
      </c>
      <c r="DI27" s="286">
        <f t="shared" si="70"/>
        <v>71.895392434821375</v>
      </c>
      <c r="DJ27" s="287">
        <f>Power!U26</f>
        <v>0.39088789708179073</v>
      </c>
      <c r="DK27" s="285">
        <f t="shared" si="71"/>
        <v>61.302098188902718</v>
      </c>
      <c r="DL27" s="285">
        <v>100</v>
      </c>
      <c r="DM27" s="287">
        <f>Power!Z26</f>
        <v>0.69979916078130999</v>
      </c>
      <c r="DN27" s="285">
        <f t="shared" si="72"/>
        <v>30.719883082650309</v>
      </c>
      <c r="DO27" s="285">
        <v>100</v>
      </c>
      <c r="DP27" s="286">
        <f t="shared" si="73"/>
        <v>46.010990635776515</v>
      </c>
      <c r="DQ27" s="287">
        <f>Power!AE26</f>
        <v>0.45606017645455366</v>
      </c>
      <c r="DR27" s="285">
        <f t="shared" si="74"/>
        <v>54.85004253099919</v>
      </c>
      <c r="DS27" s="285">
        <v>100</v>
      </c>
      <c r="DT27" s="287">
        <f>Power!AJ26</f>
        <v>0.3651784390716033</v>
      </c>
      <c r="DU27" s="285">
        <f t="shared" si="75"/>
        <v>63.847334531911272</v>
      </c>
      <c r="DV27" s="285">
        <v>100</v>
      </c>
      <c r="DW27" s="286">
        <f>Power!AO26</f>
        <v>0.48958336827120352</v>
      </c>
      <c r="DX27" s="285">
        <f t="shared" si="76"/>
        <v>51.53124654115085</v>
      </c>
      <c r="DY27" s="285">
        <v>100</v>
      </c>
      <c r="DZ27" s="286">
        <f t="shared" si="77"/>
        <v>56.742874534687104</v>
      </c>
      <c r="EA27" s="286">
        <f t="shared" si="78"/>
        <v>90.034173203604965</v>
      </c>
      <c r="EB27" s="285">
        <f>Health!D26</f>
        <v>3.3707865168539519E-2</v>
      </c>
      <c r="EC27" s="285">
        <f t="shared" si="79"/>
        <v>0.96629213483146048</v>
      </c>
      <c r="ED27" s="285">
        <f>'Correction coefficients'!AO30</f>
        <v>0.95553308590590913</v>
      </c>
      <c r="EE27" s="285">
        <f t="shared" si="80"/>
        <v>92.409086442729318</v>
      </c>
      <c r="EF27" s="285">
        <f t="shared" si="81"/>
        <v>43.434198725397849</v>
      </c>
      <c r="EG27" s="285">
        <f t="shared" si="82"/>
        <v>57.617279968976852</v>
      </c>
      <c r="EH27" s="285">
        <f>Health!G26</f>
        <v>1.893708002443506E-2</v>
      </c>
      <c r="EI27" s="285">
        <f t="shared" si="83"/>
        <v>0.98106291997556494</v>
      </c>
      <c r="EJ27" s="288">
        <f>'Correction coefficients'!AQ30</f>
        <v>0.9933513919816126</v>
      </c>
      <c r="EK27" s="285">
        <f t="shared" si="84"/>
        <v>97.479481500748008</v>
      </c>
      <c r="EL27" s="285">
        <f t="shared" si="85"/>
        <v>74.892180955368573</v>
      </c>
      <c r="EM27" s="285">
        <f t="shared" si="86"/>
        <v>26.131057170917149</v>
      </c>
      <c r="EN27" s="285">
        <f>Health!J26</f>
        <v>3.2967032967032961E-2</v>
      </c>
      <c r="EO27" s="285">
        <f t="shared" si="87"/>
        <v>0.96703296703296704</v>
      </c>
      <c r="EP27" s="285">
        <f>'Correction coefficients'!AS30</f>
        <v>0.89465409739847557</v>
      </c>
      <c r="EQ27" s="285">
        <f t="shared" si="88"/>
        <v>86.650840621269438</v>
      </c>
      <c r="ER27" s="285">
        <f t="shared" si="89"/>
        <v>23.39606402759976</v>
      </c>
      <c r="ES27" s="289">
        <f t="shared" si="90"/>
        <v>77.690831961014311</v>
      </c>
      <c r="ET27" s="286">
        <f t="shared" si="91"/>
        <v>92.179802854915579</v>
      </c>
      <c r="EU27" s="285">
        <f>Health!M26</f>
        <v>0.10566615620214415</v>
      </c>
      <c r="EV27" s="285">
        <f t="shared" si="92"/>
        <v>0.89433384379785585</v>
      </c>
      <c r="EW27" s="285">
        <f>'Correction coefficients'!AU30</f>
        <v>0.93844071760355541</v>
      </c>
      <c r="EX27" s="285">
        <f t="shared" si="93"/>
        <v>84.088650120929785</v>
      </c>
      <c r="EY27" s="290">
        <f t="shared" si="94"/>
        <v>64.441464659667403</v>
      </c>
      <c r="EZ27" s="285">
        <f t="shared" si="95"/>
        <v>36.662499065406266</v>
      </c>
      <c r="FA27" s="285">
        <f>Health!P26</f>
        <v>5.1282051282051322E-2</v>
      </c>
      <c r="FB27" s="285">
        <f t="shared" si="96"/>
        <v>0.94871794871794868</v>
      </c>
      <c r="FC27" s="285">
        <f>'Correction coefficients'!AW30</f>
        <v>0.78252593616888211</v>
      </c>
      <c r="FD27" s="285">
        <f t="shared" si="97"/>
        <v>74.497243697092685</v>
      </c>
      <c r="FE27" s="285">
        <f t="shared" si="98"/>
        <v>17.881213485916785</v>
      </c>
      <c r="FF27" s="289">
        <f t="shared" si="99"/>
        <v>83.295346256816728</v>
      </c>
      <c r="FG27" s="285">
        <f t="shared" si="100"/>
        <v>79.292946909011235</v>
      </c>
      <c r="FH27" s="285">
        <f>Health!S26</f>
        <v>0</v>
      </c>
      <c r="FI27" s="291">
        <f t="shared" si="101"/>
        <v>1</v>
      </c>
      <c r="FJ27" s="291">
        <f>'Correction coefficients'!AY30</f>
        <v>0.99748932568955029</v>
      </c>
      <c r="FK27" s="285">
        <f t="shared" si="102"/>
        <v>99.751443243265484</v>
      </c>
      <c r="FL27" s="285">
        <f t="shared" si="103"/>
        <v>0</v>
      </c>
      <c r="FM27" s="289">
        <f t="shared" si="104"/>
        <v>101.01137168108862</v>
      </c>
      <c r="FN27" s="285">
        <f>Health!V26</f>
        <v>5.0226017076848706E-4</v>
      </c>
      <c r="FO27" s="292">
        <f t="shared" si="105"/>
        <v>0.99949773982923151</v>
      </c>
      <c r="FP27" s="293">
        <f>'Correction coefficients'!BA30</f>
        <v>1</v>
      </c>
      <c r="FQ27" s="285">
        <f t="shared" si="106"/>
        <v>99.950276243093924</v>
      </c>
      <c r="FR27" s="285">
        <f t="shared" si="107"/>
        <v>101.01035478287699</v>
      </c>
      <c r="FS27" s="285">
        <f t="shared" si="108"/>
        <v>0</v>
      </c>
      <c r="FT27" s="285">
        <f t="shared" si="109"/>
        <v>99.850859743179711</v>
      </c>
    </row>
    <row r="28" spans="1:176" s="294" customFormat="1" ht="15.75" customHeight="1" x14ac:dyDescent="0.15">
      <c r="A28" s="185" t="s">
        <v>33</v>
      </c>
      <c r="B28" s="205">
        <f t="shared" si="0"/>
        <v>76.386646319322082</v>
      </c>
      <c r="C28" s="206">
        <f>Work!D28</f>
        <v>0.18172983479105931</v>
      </c>
      <c r="D28" s="206">
        <f t="shared" si="1"/>
        <v>0.81827016520894069</v>
      </c>
      <c r="E28" s="207">
        <f>'Correction coefficients'!C31</f>
        <v>0.91493805118712956</v>
      </c>
      <c r="F28" s="208">
        <f t="shared" si="2"/>
        <v>75.117984519783036</v>
      </c>
      <c r="G28" s="208">
        <f t="shared" si="3"/>
        <v>69.398821556371786</v>
      </c>
      <c r="H28" s="208">
        <f t="shared" si="4"/>
        <v>30.760852317153546</v>
      </c>
      <c r="I28" s="206">
        <f>Work!G28</f>
        <v>6.0080106809078715E-2</v>
      </c>
      <c r="J28" s="206">
        <f t="shared" si="5"/>
        <v>0.93991989319092129</v>
      </c>
      <c r="K28" s="207">
        <f>'Correction coefficients'!E31</f>
        <v>0.95404097121522069</v>
      </c>
      <c r="L28" s="208">
        <f t="shared" si="6"/>
        <v>89.775486688672927</v>
      </c>
      <c r="M28" s="208">
        <f t="shared" si="7"/>
        <v>57.446363074978848</v>
      </c>
      <c r="N28" s="208">
        <f t="shared" si="8"/>
        <v>43.620838212992602</v>
      </c>
      <c r="O28" s="205">
        <f t="shared" si="110"/>
        <v>82.446735604227982</v>
      </c>
      <c r="P28" s="206">
        <f>Work!J28</f>
        <v>0.55248618784530379</v>
      </c>
      <c r="Q28" s="206">
        <f t="shared" si="9"/>
        <v>0.44751381215469621</v>
      </c>
      <c r="R28" s="207">
        <f>'Correction coefficients'!G31</f>
        <v>0.79356277461604618</v>
      </c>
      <c r="S28" s="208">
        <f t="shared" si="10"/>
        <v>36.157899942796</v>
      </c>
      <c r="T28" s="208">
        <f t="shared" si="11"/>
        <v>79.039403389117936</v>
      </c>
      <c r="U28" s="208">
        <f t="shared" si="12"/>
        <v>22.729615168486166</v>
      </c>
      <c r="V28" s="206">
        <f>Work!M28</f>
        <v>1.2517385257301838E-2</v>
      </c>
      <c r="W28" s="206">
        <f t="shared" si="13"/>
        <v>0.98748261474269816</v>
      </c>
      <c r="X28" s="207">
        <f>'Correction coefficients'!I31</f>
        <v>0.82641479103662374</v>
      </c>
      <c r="Y28" s="208">
        <f t="shared" si="14"/>
        <v>81.790953632773693</v>
      </c>
      <c r="Z28" s="208">
        <f t="shared" si="15"/>
        <v>6.2667491823189136</v>
      </c>
      <c r="AA28" s="208">
        <f t="shared" si="16"/>
        <v>94.853286358825272</v>
      </c>
      <c r="AB28" s="206">
        <f>Work!P28</f>
        <v>8.4811102544332106E-3</v>
      </c>
      <c r="AC28" s="206">
        <f t="shared" si="17"/>
        <v>0.99151888974556679</v>
      </c>
      <c r="AD28" s="209">
        <f>'Correction coefficients'!K31</f>
        <v>0.95116922635632251</v>
      </c>
      <c r="AE28" s="208">
        <f t="shared" si="18"/>
        <v>94.367123272420088</v>
      </c>
      <c r="AF28" s="208">
        <f t="shared" si="19"/>
        <v>14.690677862926103</v>
      </c>
      <c r="AG28" s="208">
        <f t="shared" si="20"/>
        <v>86.349592514319923</v>
      </c>
      <c r="AH28" s="205">
        <f t="shared" si="111"/>
        <v>70.771992282663263</v>
      </c>
      <c r="AI28" s="205">
        <f t="shared" si="21"/>
        <v>86.759614221508485</v>
      </c>
      <c r="AJ28" s="210">
        <f>Money!D27</f>
        <v>0.13739868776534159</v>
      </c>
      <c r="AK28" s="210">
        <f t="shared" si="22"/>
        <v>0.86260131223465841</v>
      </c>
      <c r="AL28" s="207">
        <f>'Correction coefficients'!M31</f>
        <v>0.87146438356441502</v>
      </c>
      <c r="AM28" s="208">
        <f t="shared" si="23"/>
        <v>75.420905762014783</v>
      </c>
      <c r="AN28" s="208">
        <f t="shared" si="24"/>
        <v>52.396375127754524</v>
      </c>
      <c r="AO28" s="208">
        <f t="shared" si="25"/>
        <v>48.772514987524374</v>
      </c>
      <c r="AP28" s="210">
        <f>Money!G27</f>
        <v>2.8305471124620007E-2</v>
      </c>
      <c r="AQ28" s="210">
        <f t="shared" si="26"/>
        <v>0.97169452887537999</v>
      </c>
      <c r="AR28" s="207">
        <f>'Correction coefficients'!O31</f>
        <v>0.8866641399469577</v>
      </c>
      <c r="AS28" s="208">
        <f t="shared" si="27"/>
        <v>86.295102679908851</v>
      </c>
      <c r="AT28" s="208">
        <f t="shared" si="28"/>
        <v>19.480538236058809</v>
      </c>
      <c r="AU28" s="208">
        <f t="shared" si="29"/>
        <v>81.60867618161231</v>
      </c>
      <c r="AV28" s="205">
        <f t="shared" si="112"/>
        <v>80.858004220961817</v>
      </c>
      <c r="AW28" s="210">
        <f>Money!J27</f>
        <v>1.2687427912341342E-2</v>
      </c>
      <c r="AX28" s="210">
        <f t="shared" si="30"/>
        <v>0.98731257208765866</v>
      </c>
      <c r="AY28" s="207">
        <f>'Correction coefficients'!Q31</f>
        <v>0.97182531580755016</v>
      </c>
      <c r="AZ28" s="208">
        <f t="shared" si="31"/>
        <v>95.9900398648155</v>
      </c>
      <c r="BA28" s="208">
        <f t="shared" si="32"/>
        <v>31.199428794298122</v>
      </c>
      <c r="BB28" s="208">
        <f t="shared" si="33"/>
        <v>69.831844265517574</v>
      </c>
      <c r="BC28" s="210">
        <f>Money!M27</f>
        <v>1.0101010101010166E-2</v>
      </c>
      <c r="BD28" s="210">
        <f t="shared" si="34"/>
        <v>0.98989898989898983</v>
      </c>
      <c r="BE28" s="208">
        <f>'Correction coefficients'!S31</f>
        <v>0.91014177669815544</v>
      </c>
      <c r="BF28" s="208">
        <f t="shared" si="35"/>
        <v>90.19389411641923</v>
      </c>
      <c r="BG28" s="208">
        <f t="shared" si="36"/>
        <v>9.8367634404929021</v>
      </c>
      <c r="BH28" s="208">
        <f t="shared" si="37"/>
        <v>91.227888267699043</v>
      </c>
      <c r="BI28" s="205">
        <f t="shared" si="38"/>
        <v>93.091966990617365</v>
      </c>
      <c r="BJ28" s="205">
        <f t="shared" si="39"/>
        <v>63.763031805015828</v>
      </c>
      <c r="BK28" s="208">
        <f>Knowledge!D27</f>
        <v>7.999999999999996E-2</v>
      </c>
      <c r="BL28" s="208">
        <f t="shared" si="40"/>
        <v>0.92</v>
      </c>
      <c r="BM28" s="207">
        <f>'Correction coefficients'!U31</f>
        <v>0.86323410646930665</v>
      </c>
      <c r="BN28" s="208">
        <f t="shared" si="41"/>
        <v>79.623362417224456</v>
      </c>
      <c r="BO28" s="208">
        <f t="shared" si="42"/>
        <v>36.592926988568713</v>
      </c>
      <c r="BP28" s="208">
        <f t="shared" si="43"/>
        <v>64.542987443857399</v>
      </c>
      <c r="BQ28" s="208">
        <f>Knowledge!G27</f>
        <v>4.7120418848167533E-2</v>
      </c>
      <c r="BR28" s="208">
        <f t="shared" si="44"/>
        <v>0.95287958115183247</v>
      </c>
      <c r="BS28" s="207">
        <f>'Correction coefficients'!W31</f>
        <v>0.69993202801693555</v>
      </c>
      <c r="BT28" s="208">
        <f t="shared" si="45"/>
        <v>67.028142831461494</v>
      </c>
      <c r="BU28" s="208">
        <f t="shared" si="46"/>
        <v>12.064947512095655</v>
      </c>
      <c r="BV28" s="208">
        <f t="shared" si="47"/>
        <v>89.180168133934615</v>
      </c>
      <c r="BW28" s="205">
        <f t="shared" si="48"/>
        <v>73.325752624342982</v>
      </c>
      <c r="BX28" s="208">
        <f>Knowledge!J27</f>
        <v>0.31818181818181812</v>
      </c>
      <c r="BY28" s="208">
        <f t="shared" si="49"/>
        <v>0.68181818181818188</v>
      </c>
      <c r="BZ28" s="207">
        <f>'Correction coefficients'!Y31</f>
        <v>0.80662852978446065</v>
      </c>
      <c r="CA28" s="208">
        <f t="shared" si="50"/>
        <v>55.447425760451104</v>
      </c>
      <c r="CB28" s="208">
        <f t="shared" si="51"/>
        <v>64.943121679377768</v>
      </c>
      <c r="CC28" s="208">
        <f t="shared" si="52"/>
        <v>36.438750284221157</v>
      </c>
      <c r="CD28" s="205">
        <f t="shared" si="53"/>
        <v>61.14505519487971</v>
      </c>
      <c r="CE28" s="208">
        <f>Time!D27</f>
        <v>0.26241134751773032</v>
      </c>
      <c r="CF28" s="208">
        <f t="shared" si="54"/>
        <v>74.021276595744695</v>
      </c>
      <c r="CG28" s="208">
        <v>100</v>
      </c>
      <c r="CH28" s="208">
        <f>Time!G27</f>
        <v>0.49149507609668763</v>
      </c>
      <c r="CI28" s="208">
        <f t="shared" si="55"/>
        <v>51.341987466427923</v>
      </c>
      <c r="CJ28" s="208">
        <v>100</v>
      </c>
      <c r="CK28" s="208">
        <f t="shared" si="56"/>
        <v>62.681632031086309</v>
      </c>
      <c r="CL28" s="208">
        <f>Time!J27</f>
        <v>1.4028056112224463E-2</v>
      </c>
      <c r="CM28" s="208">
        <f t="shared" si="57"/>
        <v>0.98597194388777554</v>
      </c>
      <c r="CN28" s="208">
        <f>'Correction coefficients'!AC31</f>
        <v>0.65995417302227166</v>
      </c>
      <c r="CO28" s="208">
        <f t="shared" si="58"/>
        <v>65.418933586310231</v>
      </c>
      <c r="CP28" s="208">
        <f t="shared" si="59"/>
        <v>3.3291145158842879</v>
      </c>
      <c r="CQ28" s="208">
        <f t="shared" si="60"/>
        <v>97.932506458340811</v>
      </c>
      <c r="CR28" s="208">
        <f>Time!M27</f>
        <v>0.12121212121212122</v>
      </c>
      <c r="CS28" s="208">
        <f t="shared" si="61"/>
        <v>0.87878787878787878</v>
      </c>
      <c r="CT28" s="207">
        <f>'Correction coefficients'!AE31</f>
        <v>0.60773975156624638</v>
      </c>
      <c r="CU28" s="208">
        <f t="shared" si="62"/>
        <v>53.873358386263433</v>
      </c>
      <c r="CV28" s="208">
        <f t="shared" si="63"/>
        <v>20.889992910354952</v>
      </c>
      <c r="CW28" s="208">
        <f t="shared" si="64"/>
        <v>80.514319540254661</v>
      </c>
      <c r="CX28" s="208">
        <f t="shared" si="65"/>
        <v>59.646145986286832</v>
      </c>
      <c r="CY28" s="205">
        <f t="shared" si="66"/>
        <v>44.209415083940961</v>
      </c>
      <c r="CZ28" s="211">
        <f>Power!F27</f>
        <v>0.31195644396534628</v>
      </c>
      <c r="DA28" s="208">
        <f t="shared" si="67"/>
        <v>69.116312047430725</v>
      </c>
      <c r="DB28" s="208">
        <v>100</v>
      </c>
      <c r="DC28" s="211">
        <f>Power!K27</f>
        <v>0.32573198689472782</v>
      </c>
      <c r="DD28" s="208">
        <f t="shared" si="68"/>
        <v>67.752533297421948</v>
      </c>
      <c r="DE28" s="208">
        <v>100</v>
      </c>
      <c r="DF28" s="211">
        <f>Power!P27</f>
        <v>0.39445889070077689</v>
      </c>
      <c r="DG28" s="208">
        <f t="shared" si="69"/>
        <v>60.948569820623085</v>
      </c>
      <c r="DH28" s="208">
        <v>100</v>
      </c>
      <c r="DI28" s="286">
        <f t="shared" si="70"/>
        <v>65.939138388491912</v>
      </c>
      <c r="DJ28" s="287">
        <f>Power!U27</f>
        <v>0.52727099546246192</v>
      </c>
      <c r="DK28" s="285">
        <f t="shared" si="71"/>
        <v>47.800171449216272</v>
      </c>
      <c r="DL28" s="285">
        <v>100</v>
      </c>
      <c r="DM28" s="287">
        <f>Power!Z27</f>
        <v>1</v>
      </c>
      <c r="DN28" s="285">
        <f t="shared" si="72"/>
        <v>1</v>
      </c>
      <c r="DO28" s="285">
        <v>100</v>
      </c>
      <c r="DP28" s="286">
        <f t="shared" si="73"/>
        <v>24.400085724608136</v>
      </c>
      <c r="DQ28" s="287">
        <f>Power!AE27</f>
        <v>0.44339618447289186</v>
      </c>
      <c r="DR28" s="285">
        <f t="shared" si="74"/>
        <v>56.103777737183705</v>
      </c>
      <c r="DS28" s="285">
        <v>100</v>
      </c>
      <c r="DT28" s="287">
        <f>Power!AJ27</f>
        <v>0.22513606282126208</v>
      </c>
      <c r="DU28" s="285">
        <f t="shared" si="75"/>
        <v>77.711529780695059</v>
      </c>
      <c r="DV28" s="285">
        <v>100</v>
      </c>
      <c r="DW28" s="286">
        <f>Power!AO27</f>
        <v>0.73436540486020907</v>
      </c>
      <c r="DX28" s="285">
        <f t="shared" si="76"/>
        <v>27.297824918839304</v>
      </c>
      <c r="DY28" s="285">
        <v>100</v>
      </c>
      <c r="DZ28" s="286">
        <f t="shared" si="77"/>
        <v>53.704377478906018</v>
      </c>
      <c r="EA28" s="286">
        <f t="shared" si="78"/>
        <v>91.893419054622555</v>
      </c>
      <c r="EB28" s="285">
        <f>Health!D27</f>
        <v>2.0209059233449511E-2</v>
      </c>
      <c r="EC28" s="285">
        <f t="shared" si="79"/>
        <v>0.97979094076655049</v>
      </c>
      <c r="ED28" s="285">
        <f>'Correction coefficients'!AO31</f>
        <v>0.93056006199788488</v>
      </c>
      <c r="EE28" s="285">
        <f t="shared" si="80"/>
        <v>91.263677539884029</v>
      </c>
      <c r="EF28" s="285">
        <f t="shared" si="81"/>
        <v>22.332810875651422</v>
      </c>
      <c r="EG28" s="285">
        <f t="shared" si="82"/>
        <v>78.725411866406645</v>
      </c>
      <c r="EH28" s="285">
        <f>Health!G27</f>
        <v>2.8746177370030601E-2</v>
      </c>
      <c r="EI28" s="285">
        <f t="shared" si="83"/>
        <v>0.9712538226299694</v>
      </c>
      <c r="EJ28" s="288">
        <f>'Correction coefficients'!AQ31</f>
        <v>0.99274476512077303</v>
      </c>
      <c r="EK28" s="285">
        <f t="shared" si="84"/>
        <v>96.45650765392476</v>
      </c>
      <c r="EL28" s="285">
        <f t="shared" si="85"/>
        <v>80.845556898629198</v>
      </c>
      <c r="EM28" s="285">
        <f t="shared" si="86"/>
        <v>20.183177312762332</v>
      </c>
      <c r="EN28" s="285">
        <f>Health!J27</f>
        <v>1.7574692442883233E-3</v>
      </c>
      <c r="EO28" s="285">
        <f t="shared" si="87"/>
        <v>0.99824253075571168</v>
      </c>
      <c r="EP28" s="285">
        <f>'Correction coefficients'!AS31</f>
        <v>0.87747330705885962</v>
      </c>
      <c r="EQ28" s="285">
        <f t="shared" si="88"/>
        <v>87.717186296192949</v>
      </c>
      <c r="ER28" s="285">
        <f t="shared" si="89"/>
        <v>1.3422235876753501</v>
      </c>
      <c r="ES28" s="289">
        <f t="shared" si="90"/>
        <v>99.737818102646358</v>
      </c>
      <c r="ET28" s="286">
        <f t="shared" si="91"/>
        <v>91.812457163333917</v>
      </c>
      <c r="EU28" s="285">
        <f>Health!M27</f>
        <v>0.10118043844856661</v>
      </c>
      <c r="EV28" s="285">
        <f t="shared" si="92"/>
        <v>0.89881956155143339</v>
      </c>
      <c r="EW28" s="285">
        <f>'Correction coefficients'!AU31</f>
        <v>0.89442719099991586</v>
      </c>
      <c r="EX28" s="285">
        <f t="shared" si="93"/>
        <v>80.588936909768236</v>
      </c>
      <c r="EY28" s="285">
        <f t="shared" si="94"/>
        <v>49.429389496932288</v>
      </c>
      <c r="EZ28" s="289">
        <f t="shared" si="95"/>
        <v>51.69936213470222</v>
      </c>
      <c r="FA28" s="285">
        <f>Health!P27</f>
        <v>3.0131826741996215E-2</v>
      </c>
      <c r="FB28" s="285">
        <f t="shared" si="96"/>
        <v>0.96986817325800379</v>
      </c>
      <c r="FC28" s="285">
        <f>'Correction coefficients'!AW31</f>
        <v>0.91338750241053135</v>
      </c>
      <c r="FD28" s="285">
        <f t="shared" si="97"/>
        <v>88.700681375519665</v>
      </c>
      <c r="FE28" s="285">
        <f t="shared" si="98"/>
        <v>25.516641653553041</v>
      </c>
      <c r="FF28" s="289">
        <f t="shared" si="99"/>
        <v>75.557201893424008</v>
      </c>
      <c r="FG28" s="285">
        <f t="shared" si="100"/>
        <v>84.64480914264395</v>
      </c>
      <c r="FH28" s="285">
        <f>Health!S27</f>
        <v>1.5067805123052391E-3</v>
      </c>
      <c r="FI28" s="291">
        <f t="shared" si="101"/>
        <v>0.99849321948769476</v>
      </c>
      <c r="FJ28" s="291">
        <f>'Correction coefficients'!AY31</f>
        <v>0.9994983696699653</v>
      </c>
      <c r="FK28" s="285">
        <f t="shared" si="102"/>
        <v>99.801242155442111</v>
      </c>
      <c r="FL28" s="285">
        <f t="shared" si="103"/>
        <v>75.791614796732162</v>
      </c>
      <c r="FM28" s="289">
        <f t="shared" si="104"/>
        <v>25.219501876620154</v>
      </c>
      <c r="FN28" s="285">
        <f>Health!V27</f>
        <v>5.0428643469502266E-4</v>
      </c>
      <c r="FO28" s="292">
        <f t="shared" si="105"/>
        <v>0.99949571356530498</v>
      </c>
      <c r="FP28" s="293">
        <f>'Correction coefficients'!BA31</f>
        <v>0.99949634849487179</v>
      </c>
      <c r="FQ28" s="285">
        <f t="shared" si="106"/>
        <v>99.900239288435074</v>
      </c>
      <c r="FR28" s="285">
        <f t="shared" si="107"/>
        <v>50.537127972175853</v>
      </c>
      <c r="FS28" s="285">
        <f t="shared" si="108"/>
        <v>50.47348239613018</v>
      </c>
      <c r="FT28" s="285">
        <f t="shared" si="109"/>
        <v>99.850740721938593</v>
      </c>
    </row>
    <row r="29" spans="1:176" s="294" customFormat="1" ht="15.75" customHeight="1" x14ac:dyDescent="0.15">
      <c r="A29" s="185" t="s">
        <v>34</v>
      </c>
      <c r="B29" s="205">
        <f t="shared" si="0"/>
        <v>67.254902362215489</v>
      </c>
      <c r="C29" s="206">
        <f>Work!D29</f>
        <v>0.16279069767441856</v>
      </c>
      <c r="D29" s="206">
        <f t="shared" si="1"/>
        <v>0.83720930232558144</v>
      </c>
      <c r="E29" s="207">
        <f>'Correction coefficients'!C32</f>
        <v>0.93567662641270566</v>
      </c>
      <c r="F29" s="208">
        <f t="shared" si="2"/>
        <v>78.552360384532165</v>
      </c>
      <c r="G29" s="208">
        <f t="shared" si="3"/>
        <v>72.866979306210112</v>
      </c>
      <c r="H29" s="208">
        <f t="shared" si="4"/>
        <v>27.265613976436679</v>
      </c>
      <c r="I29" s="206">
        <f>Work!G29</f>
        <v>8.083832335329344E-2</v>
      </c>
      <c r="J29" s="206">
        <f t="shared" si="5"/>
        <v>0.91916167664670656</v>
      </c>
      <c r="K29" s="207">
        <f>'Correction coefficients'!E32</f>
        <v>0.90172434597082096</v>
      </c>
      <c r="L29" s="208">
        <f t="shared" si="6"/>
        <v>83.054215709853779</v>
      </c>
      <c r="M29" s="208">
        <f t="shared" si="7"/>
        <v>45.397885290264057</v>
      </c>
      <c r="N29" s="208">
        <f t="shared" si="8"/>
        <v>55.713220875255203</v>
      </c>
      <c r="O29" s="205">
        <f t="shared" si="110"/>
        <v>80.803288047192979</v>
      </c>
      <c r="P29" s="206">
        <f>Work!J29</f>
        <v>0.67346938775510212</v>
      </c>
      <c r="Q29" s="206">
        <f t="shared" si="9"/>
        <v>0.32653061224489788</v>
      </c>
      <c r="R29" s="207">
        <f>'Correction coefficients'!G32</f>
        <v>0.70325031875593547</v>
      </c>
      <c r="S29" s="208">
        <f t="shared" si="10"/>
        <v>23.733642957334723</v>
      </c>
      <c r="T29" s="208">
        <f t="shared" si="11"/>
        <v>77.817546903184308</v>
      </c>
      <c r="U29" s="208">
        <f t="shared" si="12"/>
        <v>24.476681037101905</v>
      </c>
      <c r="V29" s="206">
        <f>Work!M29</f>
        <v>7.7363896848137603E-2</v>
      </c>
      <c r="W29" s="206">
        <f t="shared" si="13"/>
        <v>0.9226361031518624</v>
      </c>
      <c r="X29" s="207">
        <f>'Correction coefficients'!I32</f>
        <v>0.57522619125232954</v>
      </c>
      <c r="Y29" s="208">
        <f t="shared" si="14"/>
        <v>53.541720701265788</v>
      </c>
      <c r="Z29" s="208">
        <f t="shared" si="15"/>
        <v>12.889261303227649</v>
      </c>
      <c r="AA29" s="208">
        <f t="shared" si="16"/>
        <v>88.519923799767767</v>
      </c>
      <c r="AB29" s="206">
        <f>Work!P29</f>
        <v>7.5440067057837012E-3</v>
      </c>
      <c r="AC29" s="206">
        <f t="shared" si="17"/>
        <v>0.9924559932942163</v>
      </c>
      <c r="AD29" s="209">
        <f>'Correction coefficients'!K32</f>
        <v>0.91253273226401022</v>
      </c>
      <c r="AE29" s="208">
        <f t="shared" si="18"/>
        <v>90.659209342043781</v>
      </c>
      <c r="AF29" s="208">
        <f t="shared" si="19"/>
        <v>7.7222120293213461</v>
      </c>
      <c r="AG29" s="208">
        <f t="shared" si="20"/>
        <v>93.33962759874656</v>
      </c>
      <c r="AH29" s="205">
        <f t="shared" si="111"/>
        <v>55.978191000214764</v>
      </c>
      <c r="AI29" s="205">
        <f t="shared" si="21"/>
        <v>75.524461090091336</v>
      </c>
      <c r="AJ29" s="210">
        <f>Money!D28</f>
        <v>9.7051245347838488E-2</v>
      </c>
      <c r="AK29" s="210">
        <f t="shared" si="22"/>
        <v>0.90294875465216151</v>
      </c>
      <c r="AL29" s="207">
        <f>'Correction coefficients'!M32</f>
        <v>0.70892687887230577</v>
      </c>
      <c r="AM29" s="208">
        <f t="shared" si="23"/>
        <v>64.372339599302038</v>
      </c>
      <c r="AN29" s="208">
        <f t="shared" si="24"/>
        <v>23.176546242745218</v>
      </c>
      <c r="AO29" s="208">
        <f t="shared" si="25"/>
        <v>78.096186914872874</v>
      </c>
      <c r="AP29" s="210">
        <f>Money!G28</f>
        <v>1.4489393763764902E-2</v>
      </c>
      <c r="AQ29" s="210">
        <f t="shared" si="26"/>
        <v>0.9855106062362351</v>
      </c>
      <c r="AR29" s="207">
        <f>'Correction coefficients'!O32</f>
        <v>0.62171214286224086</v>
      </c>
      <c r="AS29" s="208">
        <f t="shared" si="27"/>
        <v>61.657687170842983</v>
      </c>
      <c r="AT29" s="208">
        <f t="shared" si="28"/>
        <v>3.0182437980556149</v>
      </c>
      <c r="AU29" s="208">
        <f t="shared" si="29"/>
        <v>98.28480914061798</v>
      </c>
      <c r="AV29" s="205">
        <f t="shared" si="112"/>
        <v>63.015013385072507</v>
      </c>
      <c r="AW29" s="210">
        <f>Money!J28</f>
        <v>2.3612750885478873E-3</v>
      </c>
      <c r="AX29" s="210">
        <f t="shared" si="30"/>
        <v>0.99763872491145211</v>
      </c>
      <c r="AY29" s="207">
        <f>'Correction coefficients'!Q32</f>
        <v>0.96055085865857037</v>
      </c>
      <c r="AZ29" s="208">
        <f t="shared" si="31"/>
        <v>95.869990650628921</v>
      </c>
      <c r="BA29" s="208">
        <f t="shared" si="32"/>
        <v>5.605086673677186</v>
      </c>
      <c r="BB29" s="208">
        <f t="shared" si="33"/>
        <v>95.426843141220544</v>
      </c>
      <c r="BC29" s="210">
        <f>Money!M28</f>
        <v>3.463203463203457E-2</v>
      </c>
      <c r="BD29" s="210">
        <f t="shared" si="34"/>
        <v>0.96536796536796543</v>
      </c>
      <c r="BE29" s="208">
        <f>'Correction coefficients'!S32</f>
        <v>0.8806445930844401</v>
      </c>
      <c r="BF29" s="208">
        <f t="shared" si="35"/>
        <v>85.164461824784354</v>
      </c>
      <c r="BG29" s="208">
        <f t="shared" si="36"/>
        <v>21.948332469473392</v>
      </c>
      <c r="BH29" s="208">
        <f t="shared" si="37"/>
        <v>79.148359132031104</v>
      </c>
      <c r="BI29" s="205">
        <f t="shared" si="38"/>
        <v>90.517226237706637</v>
      </c>
      <c r="BJ29" s="205">
        <f t="shared" si="39"/>
        <v>57.209135254056257</v>
      </c>
      <c r="BK29" s="208">
        <f>Knowledge!D28</f>
        <v>0.14049586776859502</v>
      </c>
      <c r="BL29" s="208">
        <f t="shared" si="40"/>
        <v>0.85950413223140498</v>
      </c>
      <c r="BM29" s="207">
        <f>'Correction coefficients'!U32</f>
        <v>0.81373406786650815</v>
      </c>
      <c r="BN29" s="208">
        <f t="shared" si="41"/>
        <v>70.2413715930047</v>
      </c>
      <c r="BO29" s="208">
        <f t="shared" si="42"/>
        <v>42.861162721789832</v>
      </c>
      <c r="BP29" s="208">
        <f t="shared" si="43"/>
        <v>58.352938076828394</v>
      </c>
      <c r="BQ29" s="208">
        <f>Knowledge!G28</f>
        <v>1.2244897959183598E-2</v>
      </c>
      <c r="BR29" s="208">
        <f t="shared" si="44"/>
        <v>0.9877551020408164</v>
      </c>
      <c r="BS29" s="207">
        <f>'Correction coefficients'!W32</f>
        <v>0.56101234404809797</v>
      </c>
      <c r="BT29" s="208">
        <f t="shared" si="45"/>
        <v>55.860137708997271</v>
      </c>
      <c r="BU29" s="208">
        <f t="shared" si="46"/>
        <v>2.1157614637562676</v>
      </c>
      <c r="BV29" s="208">
        <f t="shared" si="47"/>
        <v>99.260407270581226</v>
      </c>
      <c r="BW29" s="205">
        <f t="shared" si="48"/>
        <v>63.050754651000986</v>
      </c>
      <c r="BX29" s="208">
        <f>Knowledge!J28</f>
        <v>0.35201401050788084</v>
      </c>
      <c r="BY29" s="208">
        <f t="shared" si="49"/>
        <v>0.64798598949211916</v>
      </c>
      <c r="BZ29" s="207">
        <f>'Correction coefficients'!Y32</f>
        <v>0.79358148716025723</v>
      </c>
      <c r="CA29" s="208">
        <f t="shared" si="50"/>
        <v>51.908738834816511</v>
      </c>
      <c r="CB29" s="208">
        <f t="shared" si="51"/>
        <v>66.173163412901957</v>
      </c>
      <c r="CC29" s="208">
        <f t="shared" si="52"/>
        <v>35.260795199429928</v>
      </c>
      <c r="CD29" s="205">
        <f t="shared" si="53"/>
        <v>52.413046544591431</v>
      </c>
      <c r="CE29" s="208">
        <f>Time!D28</f>
        <v>0.30555555555555558</v>
      </c>
      <c r="CF29" s="208">
        <f t="shared" si="54"/>
        <v>69.75</v>
      </c>
      <c r="CG29" s="208">
        <v>100</v>
      </c>
      <c r="CH29" s="208">
        <f>Time!G28</f>
        <v>0.4184027777777779</v>
      </c>
      <c r="CI29" s="208">
        <f t="shared" si="55"/>
        <v>58.578124999999986</v>
      </c>
      <c r="CJ29" s="208">
        <v>100</v>
      </c>
      <c r="CK29" s="208">
        <f t="shared" si="56"/>
        <v>64.1640625</v>
      </c>
      <c r="CL29" s="208">
        <f>Time!J28</f>
        <v>0.11518324607329855</v>
      </c>
      <c r="CM29" s="208">
        <f t="shared" si="57"/>
        <v>0.88481675392670145</v>
      </c>
      <c r="CN29" s="208">
        <f>'Correction coefficients'!AC32</f>
        <v>0.5760014083121866</v>
      </c>
      <c r="CO29" s="208">
        <f t="shared" si="58"/>
        <v>51.455913939639757</v>
      </c>
      <c r="CP29" s="208">
        <f t="shared" si="59"/>
        <v>18.417589527048758</v>
      </c>
      <c r="CQ29" s="208">
        <f t="shared" si="60"/>
        <v>83.023478520522033</v>
      </c>
      <c r="CR29" s="208">
        <f>Time!M28</f>
        <v>0.16071428571428581</v>
      </c>
      <c r="CS29" s="208">
        <f t="shared" si="61"/>
        <v>0.83928571428571419</v>
      </c>
      <c r="CT29" s="207">
        <f>'Correction coefficients'!AE32</f>
        <v>0.39923694824636463</v>
      </c>
      <c r="CU29" s="208">
        <f t="shared" si="62"/>
        <v>34.17231286054168</v>
      </c>
      <c r="CV29" s="208">
        <f t="shared" si="63"/>
        <v>16.31696068199026</v>
      </c>
      <c r="CW29" s="208">
        <f t="shared" si="64"/>
        <v>85.513051488776526</v>
      </c>
      <c r="CX29" s="208">
        <f t="shared" si="65"/>
        <v>42.814113400090719</v>
      </c>
      <c r="CY29" s="205">
        <f t="shared" si="66"/>
        <v>29.963715167286939</v>
      </c>
      <c r="CZ29" s="211">
        <f>Power!F28</f>
        <v>0.6714290025679821</v>
      </c>
      <c r="DA29" s="208">
        <f t="shared" si="67"/>
        <v>33.528528745769769</v>
      </c>
      <c r="DB29" s="208">
        <v>100</v>
      </c>
      <c r="DC29" s="211">
        <f>Power!K28</f>
        <v>0.51191853004779742</v>
      </c>
      <c r="DD29" s="208">
        <f t="shared" si="68"/>
        <v>49.320065525268056</v>
      </c>
      <c r="DE29" s="208">
        <v>100</v>
      </c>
      <c r="DF29" s="211">
        <f>Power!P28</f>
        <v>0.50234952583854575</v>
      </c>
      <c r="DG29" s="208">
        <f t="shared" si="69"/>
        <v>50.267396941983968</v>
      </c>
      <c r="DH29" s="208">
        <v>100</v>
      </c>
      <c r="DI29" s="286">
        <f t="shared" si="70"/>
        <v>44.371997071007264</v>
      </c>
      <c r="DJ29" s="287">
        <f>Power!U28</f>
        <v>0.61662494237122611</v>
      </c>
      <c r="DK29" s="285">
        <f t="shared" si="71"/>
        <v>38.954130705248616</v>
      </c>
      <c r="DL29" s="285">
        <v>100</v>
      </c>
      <c r="DM29" s="287">
        <f>Power!Z28</f>
        <v>0.71469741188224845</v>
      </c>
      <c r="DN29" s="285">
        <f t="shared" si="72"/>
        <v>29.244956223657404</v>
      </c>
      <c r="DO29" s="285">
        <v>100</v>
      </c>
      <c r="DP29" s="286">
        <f t="shared" si="73"/>
        <v>34.099543464453006</v>
      </c>
      <c r="DQ29" s="287">
        <f>Power!AE28</f>
        <v>0.55201663907789356</v>
      </c>
      <c r="DR29" s="285">
        <f t="shared" si="74"/>
        <v>45.350352731288538</v>
      </c>
      <c r="DS29" s="285">
        <v>100</v>
      </c>
      <c r="DT29" s="287">
        <f>Power!AJ28</f>
        <v>1</v>
      </c>
      <c r="DU29" s="285">
        <f t="shared" si="75"/>
        <v>1</v>
      </c>
      <c r="DV29" s="285">
        <v>100</v>
      </c>
      <c r="DW29" s="286">
        <f>Power!AO28</f>
        <v>0.9395013865309283</v>
      </c>
      <c r="DX29" s="285">
        <f t="shared" si="76"/>
        <v>6.9893627334380986</v>
      </c>
      <c r="DY29" s="285">
        <v>100</v>
      </c>
      <c r="DZ29" s="286">
        <f t="shared" si="77"/>
        <v>17.779905154908878</v>
      </c>
      <c r="EA29" s="286">
        <f t="shared" si="78"/>
        <v>83.100089705383866</v>
      </c>
      <c r="EB29" s="285">
        <f>Health!D28</f>
        <v>4.2158516020236125E-2</v>
      </c>
      <c r="EC29" s="285">
        <f t="shared" si="79"/>
        <v>0.95784148397976387</v>
      </c>
      <c r="ED29" s="285">
        <f>'Correction coefficients'!AO32</f>
        <v>0.8448479839249361</v>
      </c>
      <c r="EE29" s="285">
        <f t="shared" si="80"/>
        <v>81.113814219337272</v>
      </c>
      <c r="EF29" s="285">
        <f t="shared" si="81"/>
        <v>20.577879524234291</v>
      </c>
      <c r="EG29" s="285">
        <f t="shared" si="82"/>
        <v>80.547039189295148</v>
      </c>
      <c r="EH29" s="285">
        <f>Health!G28</f>
        <v>5.1480051480051525E-2</v>
      </c>
      <c r="EI29" s="285">
        <f t="shared" si="83"/>
        <v>0.94851994851994847</v>
      </c>
      <c r="EJ29" s="288">
        <f>'Correction coefficients'!AQ32</f>
        <v>0.96754564663030396</v>
      </c>
      <c r="EK29" s="285">
        <f t="shared" si="84"/>
        <v>91.855898346315143</v>
      </c>
      <c r="EL29" s="285">
        <f t="shared" si="85"/>
        <v>62.21657596058261</v>
      </c>
      <c r="EM29" s="285">
        <f t="shared" si="86"/>
        <v>38.838142144945039</v>
      </c>
      <c r="EN29" s="285">
        <f>Health!J28</f>
        <v>3.0448717948717841E-2</v>
      </c>
      <c r="EO29" s="285">
        <f t="shared" si="87"/>
        <v>0.96955128205128216</v>
      </c>
      <c r="EP29" s="285">
        <f>'Correction coefficients'!AS32</f>
        <v>0.91890385955893872</v>
      </c>
      <c r="EQ29" s="285">
        <f t="shared" si="88"/>
        <v>89.201517096606807</v>
      </c>
      <c r="ER29" s="285">
        <f t="shared" si="89"/>
        <v>27.059885883191313</v>
      </c>
      <c r="ES29" s="289">
        <f t="shared" si="90"/>
        <v>74.010845709153315</v>
      </c>
      <c r="ET29" s="286">
        <f t="shared" si="91"/>
        <v>87.390409887419722</v>
      </c>
      <c r="EU29" s="285">
        <f>Health!M28</f>
        <v>0.17879746835443022</v>
      </c>
      <c r="EV29" s="285">
        <f t="shared" si="92"/>
        <v>0.82120253164556978</v>
      </c>
      <c r="EW29" s="285">
        <f>'Correction coefficients'!AU32</f>
        <v>0.92904385065874961</v>
      </c>
      <c r="EX29" s="285">
        <f t="shared" si="93"/>
        <v>76.530383054900668</v>
      </c>
      <c r="EY29" s="290">
        <f t="shared" si="94"/>
        <v>73.644299782392366</v>
      </c>
      <c r="EZ29" s="285">
        <f t="shared" si="95"/>
        <v>27.515586191282456</v>
      </c>
      <c r="FA29" s="285">
        <f>Health!P28</f>
        <v>5.6451612903225756E-2</v>
      </c>
      <c r="FB29" s="285">
        <f t="shared" si="96"/>
        <v>0.94354838709677424</v>
      </c>
      <c r="FC29" s="285">
        <f>'Correction coefficients'!AW32</f>
        <v>0.62344145297134268</v>
      </c>
      <c r="FD29" s="285">
        <f t="shared" si="97"/>
        <v>59.236470562637599</v>
      </c>
      <c r="FE29" s="285">
        <f t="shared" si="98"/>
        <v>11.097019392521336</v>
      </c>
      <c r="FF29" s="289">
        <f t="shared" si="99"/>
        <v>90.235073060488645</v>
      </c>
      <c r="FG29" s="285">
        <f t="shared" si="100"/>
        <v>67.88342680876913</v>
      </c>
      <c r="FH29" s="285">
        <f>Health!S28</f>
        <v>2.7307482250136239E-3</v>
      </c>
      <c r="FI29" s="291">
        <f t="shared" si="101"/>
        <v>0.99726925177498638</v>
      </c>
      <c r="FJ29" s="291">
        <f>'Correction coefficients'!AY32</f>
        <v>0.95799439444045709</v>
      </c>
      <c r="FK29" s="285">
        <f t="shared" si="102"/>
        <v>95.58245694187832</v>
      </c>
      <c r="FL29" s="285">
        <f t="shared" si="103"/>
        <v>6.052301464535133</v>
      </c>
      <c r="FM29" s="289">
        <f t="shared" si="104"/>
        <v>94.981207007931346</v>
      </c>
      <c r="FN29" s="285">
        <f>Health!V28</f>
        <v>4.6899426784783316E-3</v>
      </c>
      <c r="FO29" s="292">
        <f t="shared" si="105"/>
        <v>0.99531005732152167</v>
      </c>
      <c r="FP29" s="293">
        <f>'Correction coefficients'!BA32</f>
        <v>0.98324329217198758</v>
      </c>
      <c r="FQ29" s="285">
        <f t="shared" si="106"/>
        <v>97.884561811777559</v>
      </c>
      <c r="FR29" s="285">
        <f t="shared" si="107"/>
        <v>21.986341616098549</v>
      </c>
      <c r="FS29" s="289">
        <f t="shared" si="108"/>
        <v>79.034746883320139</v>
      </c>
      <c r="FT29" s="285">
        <f t="shared" si="109"/>
        <v>96.733509376827939</v>
      </c>
    </row>
    <row r="30" spans="1:176" s="294" customFormat="1" ht="15.75" customHeight="1" x14ac:dyDescent="0.15">
      <c r="A30" s="185" t="s">
        <v>35</v>
      </c>
      <c r="B30" s="205">
        <f t="shared" si="0"/>
        <v>72.905764998746406</v>
      </c>
      <c r="C30" s="206">
        <f>Work!D30</f>
        <v>9.6525096525096554E-2</v>
      </c>
      <c r="D30" s="206">
        <f t="shared" si="1"/>
        <v>0.90347490347490345</v>
      </c>
      <c r="E30" s="207">
        <f>'Correction coefficients'!C33</f>
        <v>0.91865631348876575</v>
      </c>
      <c r="F30" s="208">
        <f t="shared" si="2"/>
        <v>83.168309491431458</v>
      </c>
      <c r="G30" s="208">
        <f t="shared" si="3"/>
        <v>54.525122904394316</v>
      </c>
      <c r="H30" s="208">
        <f t="shared" si="4"/>
        <v>45.574084995967063</v>
      </c>
      <c r="I30" s="206">
        <f>Work!G30</f>
        <v>3.820816864295129E-2</v>
      </c>
      <c r="J30" s="206">
        <f t="shared" si="5"/>
        <v>0.96179183135704871</v>
      </c>
      <c r="K30" s="207">
        <f>'Correction coefficients'!E33</f>
        <v>0.96038018361864308</v>
      </c>
      <c r="L30" s="208">
        <f t="shared" si="6"/>
        <v>92.444895744557755</v>
      </c>
      <c r="M30" s="208">
        <f t="shared" si="7"/>
        <v>49.590774501422224</v>
      </c>
      <c r="N30" s="208">
        <f t="shared" si="8"/>
        <v>51.460495623904379</v>
      </c>
      <c r="O30" s="205">
        <f t="shared" si="110"/>
        <v>87.806602617994599</v>
      </c>
      <c r="P30" s="206">
        <f>Work!J30</f>
        <v>0.63287671232876708</v>
      </c>
      <c r="Q30" s="206">
        <f t="shared" si="9"/>
        <v>0.36712328767123292</v>
      </c>
      <c r="R30" s="207">
        <f>'Correction coefficients'!G33</f>
        <v>0.80606500620224597</v>
      </c>
      <c r="S30" s="208">
        <f t="shared" si="10"/>
        <v>30.296598280216429</v>
      </c>
      <c r="T30" s="208">
        <f t="shared" si="11"/>
        <v>83.914948084001125</v>
      </c>
      <c r="U30" s="208">
        <f t="shared" si="12"/>
        <v>18.054150695867158</v>
      </c>
      <c r="V30" s="206">
        <f>Work!M30</f>
        <v>9.4777562862669362E-2</v>
      </c>
      <c r="W30" s="206">
        <f t="shared" si="13"/>
        <v>0.90522243713733064</v>
      </c>
      <c r="X30" s="207">
        <f>'Correction coefficients'!I33</f>
        <v>0.69949085231436936</v>
      </c>
      <c r="Y30" s="208">
        <f t="shared" si="14"/>
        <v>63.686286594640926</v>
      </c>
      <c r="Z30" s="208">
        <f t="shared" si="15"/>
        <v>22.06878853371532</v>
      </c>
      <c r="AA30" s="208">
        <f t="shared" si="16"/>
        <v>79.211397961228087</v>
      </c>
      <c r="AB30" s="206">
        <f>Work!P30</f>
        <v>1.243339253996445E-2</v>
      </c>
      <c r="AC30" s="206">
        <f t="shared" si="17"/>
        <v>0.98756660746003555</v>
      </c>
      <c r="AD30" s="209">
        <f>'Correction coefficients'!K33</f>
        <v>0.8859440046622904</v>
      </c>
      <c r="AE30" s="208">
        <f t="shared" si="18"/>
        <v>87.617942793305716</v>
      </c>
      <c r="AF30" s="208">
        <f t="shared" si="19"/>
        <v>9.4650620911945929</v>
      </c>
      <c r="AG30" s="208">
        <f t="shared" si="20"/>
        <v>91.615611569616362</v>
      </c>
      <c r="AH30" s="205">
        <f t="shared" si="111"/>
        <v>60.533609222721019</v>
      </c>
      <c r="AI30" s="205">
        <f t="shared" si="21"/>
        <v>72.854606374544048</v>
      </c>
      <c r="AJ30" s="210">
        <f>Money!D29</f>
        <v>8.8657105606258169E-2</v>
      </c>
      <c r="AK30" s="210">
        <f t="shared" si="22"/>
        <v>0.91134289439374183</v>
      </c>
      <c r="AL30" s="207">
        <f>'Correction coefficients'!M33</f>
        <v>0.66149194417677337</v>
      </c>
      <c r="AM30" s="208">
        <f t="shared" si="23"/>
        <v>60.68175231939621</v>
      </c>
      <c r="AN30" s="208">
        <f t="shared" si="24"/>
        <v>18.584787315616602</v>
      </c>
      <c r="AO30" s="208">
        <f t="shared" si="25"/>
        <v>82.729731587507359</v>
      </c>
      <c r="AP30" s="210">
        <f>Money!G29</f>
        <v>1.666602517224125E-2</v>
      </c>
      <c r="AQ30" s="210">
        <f t="shared" si="26"/>
        <v>0.98333397482775875</v>
      </c>
      <c r="AR30" s="207">
        <f>'Correction coefficients'!O33</f>
        <v>0.6227689053604194</v>
      </c>
      <c r="AS30" s="208">
        <f t="shared" si="27"/>
        <v>61.626592487612157</v>
      </c>
      <c r="AT30" s="208">
        <f t="shared" si="28"/>
        <v>3.4718600419589851</v>
      </c>
      <c r="AU30" s="208">
        <f t="shared" si="29"/>
        <v>97.831553414747376</v>
      </c>
      <c r="AV30" s="205">
        <f t="shared" si="112"/>
        <v>61.154172403504184</v>
      </c>
      <c r="AW30" s="210">
        <f>Money!J29</f>
        <v>8.4337349397590744E-3</v>
      </c>
      <c r="AX30" s="210">
        <f t="shared" si="30"/>
        <v>0.99156626506024093</v>
      </c>
      <c r="AY30" s="207">
        <f>'Correction coefficients'!Q33</f>
        <v>0.95028948691041615</v>
      </c>
      <c r="AZ30" s="208">
        <f t="shared" si="31"/>
        <v>94.285224728915622</v>
      </c>
      <c r="BA30" s="208">
        <f t="shared" si="32"/>
        <v>14.392727456761788</v>
      </c>
      <c r="BB30" s="208">
        <f t="shared" si="33"/>
        <v>86.648003863896463</v>
      </c>
      <c r="BC30" s="210">
        <f>Money!M29</f>
        <v>1.3054830287206221E-2</v>
      </c>
      <c r="BD30" s="210">
        <f t="shared" si="34"/>
        <v>0.98694516971279378</v>
      </c>
      <c r="BE30" s="208">
        <f>'Correction coefficients'!S33</f>
        <v>0.80139203554245064</v>
      </c>
      <c r="BF30" s="208">
        <f t="shared" si="35"/>
        <v>79.302069853967595</v>
      </c>
      <c r="BG30" s="208">
        <f t="shared" si="36"/>
        <v>5.6664321092273902</v>
      </c>
      <c r="BH30" s="208">
        <f t="shared" si="37"/>
        <v>95.471898483964566</v>
      </c>
      <c r="BI30" s="205">
        <f t="shared" si="38"/>
        <v>86.793647291441602</v>
      </c>
      <c r="BJ30" s="205">
        <f t="shared" si="39"/>
        <v>55.725239000601803</v>
      </c>
      <c r="BK30" s="208">
        <f>Knowledge!D29</f>
        <v>0.17297297297297298</v>
      </c>
      <c r="BL30" s="208">
        <f t="shared" si="40"/>
        <v>0.82702702702702702</v>
      </c>
      <c r="BM30" s="207">
        <f>'Correction coefficients'!U33</f>
        <v>0.71277425246701465</v>
      </c>
      <c r="BN30" s="208">
        <f t="shared" si="41"/>
        <v>59.35887352496146</v>
      </c>
      <c r="BO30" s="208">
        <f t="shared" si="42"/>
        <v>36.412835565643505</v>
      </c>
      <c r="BP30" s="208">
        <f t="shared" si="43"/>
        <v>64.917740125364091</v>
      </c>
      <c r="BQ30" s="208">
        <f>Knowledge!G29</f>
        <v>9.5846645367412275E-3</v>
      </c>
      <c r="BR30" s="208">
        <f t="shared" si="44"/>
        <v>0.99041533546325877</v>
      </c>
      <c r="BS30" s="207">
        <f>'Correction coefficients'!W33</f>
        <v>0.63349051770810216</v>
      </c>
      <c r="BT30" s="208">
        <f t="shared" si="45"/>
        <v>63.114453637257682</v>
      </c>
      <c r="BU30" s="208">
        <f t="shared" si="46"/>
        <v>2.0926698180774546</v>
      </c>
      <c r="BV30" s="208">
        <f t="shared" si="47"/>
        <v>99.193834922770321</v>
      </c>
      <c r="BW30" s="205">
        <f t="shared" si="48"/>
        <v>61.236663581109568</v>
      </c>
      <c r="BX30" s="208">
        <f>Knowledge!J29</f>
        <v>0.36082474226804129</v>
      </c>
      <c r="BY30" s="208">
        <f t="shared" si="49"/>
        <v>0.63917525773195871</v>
      </c>
      <c r="BZ30" s="207">
        <f>'Correction coefficients'!Y33</f>
        <v>0.78557442576959979</v>
      </c>
      <c r="CA30" s="208">
        <f t="shared" si="50"/>
        <v>50.709853869833026</v>
      </c>
      <c r="CB30" s="208">
        <f t="shared" si="51"/>
        <v>65.912176483373855</v>
      </c>
      <c r="CC30" s="208">
        <f t="shared" si="52"/>
        <v>35.540843576958572</v>
      </c>
      <c r="CD30" s="205">
        <f t="shared" si="53"/>
        <v>47.514686346889498</v>
      </c>
      <c r="CE30" s="208">
        <f>Time!D29</f>
        <v>0.13003095975232215</v>
      </c>
      <c r="CF30" s="208">
        <f t="shared" si="54"/>
        <v>87.126934984520105</v>
      </c>
      <c r="CG30" s="208">
        <v>100</v>
      </c>
      <c r="CH30" s="208">
        <f>Time!G29</f>
        <v>0.61197110423116619</v>
      </c>
      <c r="CI30" s="208">
        <f t="shared" si="55"/>
        <v>39.414860681114547</v>
      </c>
      <c r="CJ30" s="208">
        <v>100</v>
      </c>
      <c r="CK30" s="208">
        <f t="shared" si="56"/>
        <v>63.270897832817326</v>
      </c>
      <c r="CL30" s="208">
        <f>Time!J29</f>
        <v>0.31103678929765888</v>
      </c>
      <c r="CM30" s="208">
        <f t="shared" si="57"/>
        <v>0.68896321070234112</v>
      </c>
      <c r="CN30" s="208">
        <f>'Correction coefficients'!AC33</f>
        <v>0.50640495556518705</v>
      </c>
      <c r="CO30" s="208">
        <f t="shared" si="58"/>
        <v>35.540544026074997</v>
      </c>
      <c r="CP30" s="208">
        <f t="shared" si="59"/>
        <v>36.014386179515284</v>
      </c>
      <c r="CQ30" s="208">
        <f t="shared" si="60"/>
        <v>65.772954707405788</v>
      </c>
      <c r="CR30" s="208">
        <f>Time!M29</f>
        <v>0.15000000000000013</v>
      </c>
      <c r="CS30" s="208">
        <f t="shared" si="61"/>
        <v>0.84999999999999987</v>
      </c>
      <c r="CT30" s="207">
        <f>'Correction coefficients'!AE33</f>
        <v>0.41383095140169029</v>
      </c>
      <c r="CU30" s="208">
        <f t="shared" si="62"/>
        <v>35.823874560452232</v>
      </c>
      <c r="CV30" s="208">
        <f t="shared" si="63"/>
        <v>15.831478111296901</v>
      </c>
      <c r="CW30" s="208">
        <f t="shared" si="64"/>
        <v>85.947385090135569</v>
      </c>
      <c r="CX30" s="208">
        <f t="shared" si="65"/>
        <v>35.682209293263611</v>
      </c>
      <c r="CY30" s="205">
        <f t="shared" si="66"/>
        <v>51.093724808502955</v>
      </c>
      <c r="CZ30" s="211">
        <f>Power!F29</f>
        <v>0.37386979430350809</v>
      </c>
      <c r="DA30" s="208">
        <f t="shared" si="67"/>
        <v>62.986890363952696</v>
      </c>
      <c r="DB30" s="208">
        <v>100</v>
      </c>
      <c r="DC30" s="211">
        <f>Power!K29</f>
        <v>0.34330710697772604</v>
      </c>
      <c r="DD30" s="208">
        <f t="shared" si="68"/>
        <v>66.012596409205116</v>
      </c>
      <c r="DE30" s="208">
        <v>100</v>
      </c>
      <c r="DF30" s="211">
        <f>Power!P29</f>
        <v>0.52469401323189113</v>
      </c>
      <c r="DG30" s="208">
        <f t="shared" si="69"/>
        <v>48.055292690042776</v>
      </c>
      <c r="DH30" s="208">
        <v>100</v>
      </c>
      <c r="DI30" s="286">
        <f t="shared" si="70"/>
        <v>59.018259821066863</v>
      </c>
      <c r="DJ30" s="287">
        <f>Power!U29</f>
        <v>0.644850324538777</v>
      </c>
      <c r="DK30" s="285">
        <f t="shared" si="71"/>
        <v>36.15981787066108</v>
      </c>
      <c r="DL30" s="285">
        <v>100</v>
      </c>
      <c r="DM30" s="287">
        <f>Power!Z29</f>
        <v>0.46851995900485477</v>
      </c>
      <c r="DN30" s="285">
        <f t="shared" si="72"/>
        <v>53.616524058519374</v>
      </c>
      <c r="DO30" s="285">
        <v>100</v>
      </c>
      <c r="DP30" s="286">
        <f t="shared" si="73"/>
        <v>44.88817096459023</v>
      </c>
      <c r="DQ30" s="287">
        <f>Power!AE29</f>
        <v>0.31453230620659101</v>
      </c>
      <c r="DR30" s="285">
        <f t="shared" si="74"/>
        <v>68.861301685547488</v>
      </c>
      <c r="DS30" s="285">
        <v>100</v>
      </c>
      <c r="DT30" s="287">
        <f>Power!AJ29</f>
        <v>0.3948039885232083</v>
      </c>
      <c r="DU30" s="285">
        <f t="shared" si="75"/>
        <v>60.914405136202376</v>
      </c>
      <c r="DV30" s="285">
        <v>100</v>
      </c>
      <c r="DW30" s="286">
        <f>Power!AO29</f>
        <v>0.79526217645960062</v>
      </c>
      <c r="DX30" s="285">
        <f t="shared" si="76"/>
        <v>21.269044530499539</v>
      </c>
      <c r="DY30" s="285">
        <v>100</v>
      </c>
      <c r="DZ30" s="286">
        <f t="shared" si="77"/>
        <v>50.348250450749795</v>
      </c>
      <c r="EA30" s="286">
        <f t="shared" si="78"/>
        <v>84.559875865565161</v>
      </c>
      <c r="EB30" s="285">
        <f>Health!D29</f>
        <v>9.8790322580645129E-2</v>
      </c>
      <c r="EC30" s="285">
        <f t="shared" si="79"/>
        <v>0.90120967741935487</v>
      </c>
      <c r="ED30" s="285">
        <f>'Correction coefficients'!AO33</f>
        <v>0.77162855573087996</v>
      </c>
      <c r="EE30" s="285">
        <f t="shared" si="80"/>
        <v>69.844513057981118</v>
      </c>
      <c r="EF30" s="285">
        <f t="shared" si="81"/>
        <v>28.982368755887659</v>
      </c>
      <c r="EG30" s="285">
        <f t="shared" si="82"/>
        <v>72.235430647249231</v>
      </c>
      <c r="EH30" s="285">
        <f>Health!G29</f>
        <v>3.8083538083538038E-2</v>
      </c>
      <c r="EI30" s="285">
        <f t="shared" si="83"/>
        <v>0.96191646191646196</v>
      </c>
      <c r="EJ30" s="288">
        <f>'Correction coefficients'!AQ33</f>
        <v>0.99092265633770504</v>
      </c>
      <c r="EK30" s="285">
        <f t="shared" si="84"/>
        <v>95.365296746105514</v>
      </c>
      <c r="EL30" s="285">
        <f t="shared" si="85"/>
        <v>81.81921912398029</v>
      </c>
      <c r="EM30" s="285">
        <f t="shared" si="86"/>
        <v>19.215486939819314</v>
      </c>
      <c r="EN30" s="285">
        <f>Health!J29</f>
        <v>1.9607843137254832E-2</v>
      </c>
      <c r="EO30" s="285">
        <f t="shared" si="87"/>
        <v>0.98039215686274517</v>
      </c>
      <c r="EP30" s="285">
        <f>'Correction coefficients'!AS33</f>
        <v>0.89086477881168857</v>
      </c>
      <c r="EQ30" s="285">
        <f t="shared" si="88"/>
        <v>87.466287355252135</v>
      </c>
      <c r="ER30" s="285">
        <f t="shared" si="89"/>
        <v>14.787266469572971</v>
      </c>
      <c r="ES30" s="289">
        <f t="shared" si="90"/>
        <v>86.294375253651637</v>
      </c>
      <c r="ET30" s="286">
        <f t="shared" si="91"/>
        <v>84.225365719779589</v>
      </c>
      <c r="EU30" s="285">
        <f>Health!M29</f>
        <v>0.14887831407205976</v>
      </c>
      <c r="EV30" s="285">
        <f t="shared" si="92"/>
        <v>0.85112168592794024</v>
      </c>
      <c r="EW30" s="285">
        <f>'Correction coefficients'!AU33</f>
        <v>0.9998654014395949</v>
      </c>
      <c r="EX30" s="285">
        <f t="shared" si="93"/>
        <v>85.24970549125419</v>
      </c>
      <c r="EY30" s="290">
        <f t="shared" si="94"/>
        <v>101.01177376093042</v>
      </c>
      <c r="EZ30" s="285">
        <f t="shared" si="95"/>
        <v>8.4348264069774845E-2</v>
      </c>
      <c r="FA30" s="285">
        <f>Health!P29</f>
        <v>8.1916537867078865E-2</v>
      </c>
      <c r="FB30" s="285">
        <f t="shared" si="96"/>
        <v>0.91808346213292114</v>
      </c>
      <c r="FC30" s="285">
        <f>'Correction coefficients'!AW33</f>
        <v>0.7109874433870742</v>
      </c>
      <c r="FD30" s="285">
        <f t="shared" si="97"/>
        <v>65.621835542226094</v>
      </c>
      <c r="FE30" s="285">
        <f t="shared" si="98"/>
        <v>20.28833332521506</v>
      </c>
      <c r="FF30" s="289">
        <f t="shared" si="99"/>
        <v>80.971168450292595</v>
      </c>
      <c r="FG30" s="285">
        <f t="shared" si="100"/>
        <v>75.435770516740149</v>
      </c>
      <c r="FH30" s="285">
        <f>Health!S29</f>
        <v>4.6656298600311619E-3</v>
      </c>
      <c r="FI30" s="291">
        <f t="shared" si="101"/>
        <v>0.99533437013996884</v>
      </c>
      <c r="FJ30" s="291">
        <f>'Correction coefficients'!AY33</f>
        <v>0.98331109121494142</v>
      </c>
      <c r="FK30" s="285">
        <f t="shared" si="102"/>
        <v>97.893609236980836</v>
      </c>
      <c r="FL30" s="285">
        <f t="shared" si="103"/>
        <v>21.967053892836503</v>
      </c>
      <c r="FM30" s="289">
        <f t="shared" si="104"/>
        <v>79.053986765717582</v>
      </c>
      <c r="FN30" s="285">
        <f>Health!V29</f>
        <v>5.834305717619559E-3</v>
      </c>
      <c r="FO30" s="292">
        <f t="shared" si="105"/>
        <v>0.99416569428238044</v>
      </c>
      <c r="FP30" s="293">
        <f>'Correction coefficients'!BA33</f>
        <v>0.92900015555604842</v>
      </c>
      <c r="FQ30" s="285">
        <f t="shared" si="106"/>
        <v>92.434428379045016</v>
      </c>
      <c r="FR30" s="285">
        <f t="shared" si="107"/>
        <v>7.4378308703138245</v>
      </c>
      <c r="FS30" s="289">
        <f t="shared" si="108"/>
        <v>93.613500207444858</v>
      </c>
      <c r="FT30" s="285">
        <f t="shared" si="109"/>
        <v>95.164018808012926</v>
      </c>
    </row>
    <row r="31" spans="1:176" s="294" customFormat="1" ht="15.75" customHeight="1" x14ac:dyDescent="0.15">
      <c r="A31" s="185" t="s">
        <v>36</v>
      </c>
      <c r="B31" s="205">
        <f t="shared" si="0"/>
        <v>67.681470340910664</v>
      </c>
      <c r="C31" s="206">
        <f>Work!D31</f>
        <v>0.17441860465116277</v>
      </c>
      <c r="D31" s="206">
        <f t="shared" si="1"/>
        <v>0.82558139534883723</v>
      </c>
      <c r="E31" s="207">
        <f>'Correction coefficients'!C34</f>
        <v>0.91776889850809751</v>
      </c>
      <c r="F31" s="208">
        <f t="shared" si="2"/>
        <v>76.011599855969976</v>
      </c>
      <c r="G31" s="208">
        <f t="shared" si="3"/>
        <v>69.180334077412894</v>
      </c>
      <c r="H31" s="208">
        <f t="shared" si="4"/>
        <v>30.972093684164239</v>
      </c>
      <c r="I31" s="206">
        <f>Work!G31</f>
        <v>9.7159940209267659E-2</v>
      </c>
      <c r="J31" s="206">
        <f t="shared" si="5"/>
        <v>0.90284005979073234</v>
      </c>
      <c r="K31" s="207">
        <f>'Correction coefficients'!E34</f>
        <v>0.90172434597082096</v>
      </c>
      <c r="L31" s="208">
        <f t="shared" si="6"/>
        <v>81.597173380674448</v>
      </c>
      <c r="M31" s="208">
        <f t="shared" si="7"/>
        <v>50.256707296267557</v>
      </c>
      <c r="N31" s="208">
        <f t="shared" si="8"/>
        <v>50.864718672406696</v>
      </c>
      <c r="O31" s="205">
        <f t="shared" si="110"/>
        <v>78.804386618322212</v>
      </c>
      <c r="P31" s="206">
        <f>Work!J31</f>
        <v>0.64285714285714279</v>
      </c>
      <c r="Q31" s="206">
        <f t="shared" si="9"/>
        <v>0.35714285714285721</v>
      </c>
      <c r="R31" s="207">
        <f>'Correction coefficients'!G34</f>
        <v>0.56713479637235953</v>
      </c>
      <c r="S31" s="208">
        <f t="shared" si="10"/>
        <v>21.052266014594142</v>
      </c>
      <c r="T31" s="208">
        <f t="shared" si="11"/>
        <v>66.079100166882412</v>
      </c>
      <c r="U31" s="208">
        <f t="shared" si="12"/>
        <v>36.399185307500112</v>
      </c>
      <c r="V31" s="206">
        <f>Work!M31</f>
        <v>5.208333333333337E-2</v>
      </c>
      <c r="W31" s="206">
        <f t="shared" si="13"/>
        <v>0.94791666666666663</v>
      </c>
      <c r="X31" s="207">
        <f>'Correction coefficients'!I34</f>
        <v>0.60437976880680389</v>
      </c>
      <c r="Y31" s="208">
        <f t="shared" si="14"/>
        <v>57.717263928963504</v>
      </c>
      <c r="Z31" s="208">
        <f t="shared" si="15"/>
        <v>9.7320481275736395</v>
      </c>
      <c r="AA31" s="208">
        <f t="shared" si="16"/>
        <v>91.61932821041394</v>
      </c>
      <c r="AB31" s="206">
        <f>Work!P31</f>
        <v>8.2644628099173278E-3</v>
      </c>
      <c r="AC31" s="206">
        <f t="shared" si="17"/>
        <v>0.99173553719008267</v>
      </c>
      <c r="AD31" s="209">
        <f>'Correction coefficients'!K34</f>
        <v>0.96368142464014339</v>
      </c>
      <c r="AE31" s="208">
        <f t="shared" si="18"/>
        <v>95.61599441921409</v>
      </c>
      <c r="AF31" s="208">
        <f t="shared" si="19"/>
        <v>18.51168651213645</v>
      </c>
      <c r="AG31" s="208">
        <f t="shared" si="20"/>
        <v>82.521637416618134</v>
      </c>
      <c r="AH31" s="205">
        <f t="shared" si="111"/>
        <v>58.128508120923904</v>
      </c>
      <c r="AI31" s="205">
        <f t="shared" si="21"/>
        <v>62.991566421530621</v>
      </c>
      <c r="AJ31" s="210">
        <f>Money!D30</f>
        <v>2.556237218813906E-2</v>
      </c>
      <c r="AK31" s="210">
        <f t="shared" si="22"/>
        <v>0.97443762781186094</v>
      </c>
      <c r="AL31" s="207">
        <f>'Correction coefficients'!M34</f>
        <v>0.52975604405091647</v>
      </c>
      <c r="AM31" s="208">
        <f t="shared" si="23"/>
        <v>52.105208065513104</v>
      </c>
      <c r="AN31" s="208">
        <f t="shared" si="24"/>
        <v>3.9721670004323388</v>
      </c>
      <c r="AO31" s="208">
        <f t="shared" si="25"/>
        <v>97.458740213924131</v>
      </c>
      <c r="AP31" s="210">
        <f>Money!G30</f>
        <v>2.2609165148140598E-2</v>
      </c>
      <c r="AQ31" s="210">
        <f t="shared" si="26"/>
        <v>0.9773908348518594</v>
      </c>
      <c r="AR31" s="207">
        <f>'Correction coefficients'!O34</f>
        <v>0.47039248683403168</v>
      </c>
      <c r="AS31" s="208">
        <f t="shared" si="27"/>
        <v>46.515973236060894</v>
      </c>
      <c r="AT31" s="208">
        <f t="shared" si="28"/>
        <v>2.9879063899678804</v>
      </c>
      <c r="AU31" s="208">
        <f t="shared" si="29"/>
        <v>98.538418946875041</v>
      </c>
      <c r="AV31" s="205">
        <f t="shared" si="112"/>
        <v>49.310590650786999</v>
      </c>
      <c r="AW31" s="210">
        <f>Money!J30</f>
        <v>1.599488163787588E-2</v>
      </c>
      <c r="AX31" s="210">
        <f t="shared" si="30"/>
        <v>0.98400511836212412</v>
      </c>
      <c r="AY31" s="207">
        <f>'Correction coefficients'!Q34</f>
        <v>0.92236789147992104</v>
      </c>
      <c r="AZ31" s="208">
        <f t="shared" si="31"/>
        <v>90.853857896683138</v>
      </c>
      <c r="BA31" s="208">
        <f t="shared" si="32"/>
        <v>16.810392762175443</v>
      </c>
      <c r="BB31" s="208">
        <f t="shared" si="33"/>
        <v>84.250277740046386</v>
      </c>
      <c r="BC31" s="210">
        <f>Money!M30</f>
        <v>6.8027210884353817E-3</v>
      </c>
      <c r="BD31" s="210">
        <f t="shared" si="34"/>
        <v>0.99319727891156462</v>
      </c>
      <c r="BE31" s="208">
        <f>'Correction coefficients'!S34</f>
        <v>0.70258415627189841</v>
      </c>
      <c r="BF31" s="208">
        <f t="shared" si="35"/>
        <v>70.082662549347077</v>
      </c>
      <c r="BG31" s="208">
        <f t="shared" si="36"/>
        <v>1.9201310642168838</v>
      </c>
      <c r="BH31" s="208">
        <f t="shared" si="37"/>
        <v>99.295444571472899</v>
      </c>
      <c r="BI31" s="205">
        <f t="shared" si="38"/>
        <v>80.468260223015108</v>
      </c>
      <c r="BJ31" s="205">
        <f t="shared" si="39"/>
        <v>52.474382618345743</v>
      </c>
      <c r="BK31" s="208">
        <f>Knowledge!D30</f>
        <v>1.8726591760299671E-2</v>
      </c>
      <c r="BL31" s="208">
        <f t="shared" si="40"/>
        <v>0.98127340823970033</v>
      </c>
      <c r="BM31" s="207">
        <f>'Correction coefficients'!U34</f>
        <v>0.60300069869953543</v>
      </c>
      <c r="BN31" s="208">
        <f t="shared" si="41"/>
        <v>59.579146527597565</v>
      </c>
      <c r="BO31" s="208">
        <f t="shared" si="42"/>
        <v>3.6504051381762581</v>
      </c>
      <c r="BP31" s="208">
        <f t="shared" si="43"/>
        <v>97.677454509474941</v>
      </c>
      <c r="BQ31" s="208">
        <f>Knowledge!G30</f>
        <v>3.488372093023262E-2</v>
      </c>
      <c r="BR31" s="208">
        <f t="shared" si="44"/>
        <v>0.96511627906976738</v>
      </c>
      <c r="BS31" s="207">
        <f>'Correction coefficients'!W34</f>
        <v>0.46959093092889853</v>
      </c>
      <c r="BT31" s="208">
        <f t="shared" si="45"/>
        <v>45.86777534235766</v>
      </c>
      <c r="BU31" s="208">
        <f t="shared" si="46"/>
        <v>4.555600764241432</v>
      </c>
      <c r="BV31" s="208">
        <f t="shared" si="47"/>
        <v>96.98308542804061</v>
      </c>
      <c r="BW31" s="205">
        <f t="shared" si="48"/>
        <v>52.723460934977609</v>
      </c>
      <c r="BX31" s="208">
        <f>Knowledge!J30</f>
        <v>0.29527559055118102</v>
      </c>
      <c r="BY31" s="208">
        <f t="shared" si="49"/>
        <v>0.70472440944881898</v>
      </c>
      <c r="BZ31" s="207">
        <f>'Correction coefficients'!Y34</f>
        <v>0.73424333705407141</v>
      </c>
      <c r="CA31" s="208">
        <f t="shared" si="50"/>
        <v>52.226481007618908</v>
      </c>
      <c r="CB31" s="208">
        <f t="shared" si="51"/>
        <v>53.872991878126328</v>
      </c>
      <c r="CC31" s="208">
        <f t="shared" si="52"/>
        <v>47.556041718584765</v>
      </c>
      <c r="CD31" s="205">
        <f t="shared" si="53"/>
        <v>50.235368402443925</v>
      </c>
      <c r="CE31" s="208">
        <f>Time!D30</f>
        <v>0.29378531073446323</v>
      </c>
      <c r="CF31" s="208">
        <f t="shared" si="54"/>
        <v>70.915254237288138</v>
      </c>
      <c r="CG31" s="208">
        <v>100</v>
      </c>
      <c r="CH31" s="208">
        <f>Time!G30</f>
        <v>0.29939603106125956</v>
      </c>
      <c r="CI31" s="208">
        <f t="shared" si="55"/>
        <v>70.359792924935306</v>
      </c>
      <c r="CJ31" s="208">
        <v>100</v>
      </c>
      <c r="CK31" s="208">
        <f t="shared" si="56"/>
        <v>70.637523581111722</v>
      </c>
      <c r="CL31" s="208">
        <f>Time!J30</f>
        <v>0.14285714285714279</v>
      </c>
      <c r="CM31" s="208">
        <f t="shared" si="57"/>
        <v>0.85714285714285721</v>
      </c>
      <c r="CN31" s="208">
        <f>'Correction coefficients'!AC34</f>
        <v>0.35996284773327891</v>
      </c>
      <c r="CO31" s="208">
        <f t="shared" si="58"/>
        <v>31.545418793366814</v>
      </c>
      <c r="CP31" s="208">
        <f t="shared" si="59"/>
        <v>13.360933806708687</v>
      </c>
      <c r="CQ31" s="208">
        <f t="shared" si="60"/>
        <v>88.560061081381747</v>
      </c>
      <c r="CR31" s="208">
        <f>Time!M30</f>
        <v>0.10948905109489049</v>
      </c>
      <c r="CS31" s="208">
        <f t="shared" si="61"/>
        <v>0.89051094890510951</v>
      </c>
      <c r="CT31" s="207">
        <f>'Correction coefficients'!AE34</f>
        <v>0.441313659973123</v>
      </c>
      <c r="CU31" s="208">
        <f t="shared" si="62"/>
        <v>39.906469964637807</v>
      </c>
      <c r="CV31" s="208">
        <f t="shared" si="63"/>
        <v>12.623108747213845</v>
      </c>
      <c r="CW31" s="208">
        <f t="shared" si="64"/>
        <v>89.045412953077133</v>
      </c>
      <c r="CX31" s="208">
        <f t="shared" si="65"/>
        <v>35.725944379002314</v>
      </c>
      <c r="CY31" s="205">
        <f t="shared" si="66"/>
        <v>37.52802942930245</v>
      </c>
      <c r="CZ31" s="211">
        <f>Power!F30</f>
        <v>0.46644376254813225</v>
      </c>
      <c r="DA31" s="208">
        <f t="shared" si="67"/>
        <v>53.822067507734907</v>
      </c>
      <c r="DB31" s="208">
        <v>100</v>
      </c>
      <c r="DC31" s="211">
        <f>Power!K30</f>
        <v>0.63431386580471205</v>
      </c>
      <c r="DD31" s="208">
        <f t="shared" si="68"/>
        <v>37.202927285333509</v>
      </c>
      <c r="DE31" s="208">
        <v>100</v>
      </c>
      <c r="DF31" s="211">
        <f>Power!P30</f>
        <v>0.66880807053545199</v>
      </c>
      <c r="DG31" s="208">
        <f t="shared" si="69"/>
        <v>33.78800101699025</v>
      </c>
      <c r="DH31" s="208">
        <v>100</v>
      </c>
      <c r="DI31" s="286">
        <f t="shared" si="70"/>
        <v>41.604331936686222</v>
      </c>
      <c r="DJ31" s="287">
        <f>Power!U30</f>
        <v>0.79649538570319134</v>
      </c>
      <c r="DK31" s="285">
        <f t="shared" si="71"/>
        <v>21.146956815384058</v>
      </c>
      <c r="DL31" s="285">
        <v>100</v>
      </c>
      <c r="DM31" s="287">
        <f>Power!Z30</f>
        <v>0.79080177826088693</v>
      </c>
      <c r="DN31" s="285">
        <f t="shared" si="72"/>
        <v>21.710623952172192</v>
      </c>
      <c r="DO31" s="285">
        <v>100</v>
      </c>
      <c r="DP31" s="286">
        <f t="shared" si="73"/>
        <v>21.428790383778125</v>
      </c>
      <c r="DQ31" s="287">
        <f>Power!AE30</f>
        <v>0.13481490700694454</v>
      </c>
      <c r="DR31" s="285">
        <f t="shared" si="74"/>
        <v>86.65332420631249</v>
      </c>
      <c r="DS31" s="285">
        <v>100</v>
      </c>
      <c r="DT31" s="287">
        <f>Power!AJ30</f>
        <v>0.30253447197746031</v>
      </c>
      <c r="DU31" s="285">
        <f t="shared" si="75"/>
        <v>70.049087274231425</v>
      </c>
      <c r="DV31" s="285">
        <v>100</v>
      </c>
      <c r="DW31" s="286">
        <f>Power!AO30</f>
        <v>0.79649538570319134</v>
      </c>
      <c r="DX31" s="285">
        <f t="shared" si="76"/>
        <v>21.146956815384058</v>
      </c>
      <c r="DY31" s="285">
        <v>100</v>
      </c>
      <c r="DZ31" s="286">
        <f t="shared" si="77"/>
        <v>59.283122765309315</v>
      </c>
      <c r="EA31" s="286">
        <f t="shared" si="78"/>
        <v>71.247405070401086</v>
      </c>
      <c r="EB31" s="285">
        <f>Health!D30</f>
        <v>7.1378091872791427E-2</v>
      </c>
      <c r="EC31" s="285">
        <f t="shared" si="79"/>
        <v>0.92862190812720857</v>
      </c>
      <c r="ED31" s="285">
        <f>'Correction coefficients'!AO34</f>
        <v>0.92339428459944339</v>
      </c>
      <c r="EE31" s="285">
        <f t="shared" si="80"/>
        <v>85.890932089330889</v>
      </c>
      <c r="EF31" s="285">
        <f t="shared" si="81"/>
        <v>48.690034318145869</v>
      </c>
      <c r="EG31" s="285">
        <f t="shared" si="82"/>
        <v>52.401833857079701</v>
      </c>
      <c r="EH31" s="285">
        <f>Health!G30</f>
        <v>4.9701789264413598E-2</v>
      </c>
      <c r="EI31" s="285">
        <f t="shared" si="83"/>
        <v>0.9502982107355864</v>
      </c>
      <c r="EJ31" s="288">
        <f>'Correction coefficients'!AQ34</f>
        <v>0.95248565115840489</v>
      </c>
      <c r="EK31" s="285">
        <f t="shared" si="84"/>
        <v>90.609395594668058</v>
      </c>
      <c r="EL31" s="285">
        <f t="shared" si="85"/>
        <v>51.696848117398218</v>
      </c>
      <c r="EM31" s="285">
        <f t="shared" si="86"/>
        <v>49.365291389788119</v>
      </c>
      <c r="EN31" s="285">
        <f>Health!J30</f>
        <v>3.3670033670032407E-3</v>
      </c>
      <c r="EO31" s="285">
        <f t="shared" si="87"/>
        <v>0.99663299663299676</v>
      </c>
      <c r="EP31" s="285">
        <f>'Correction coefficients'!AS34</f>
        <v>0.89654275075102918</v>
      </c>
      <c r="EQ31" s="285">
        <f t="shared" si="88"/>
        <v>89.458884740768227</v>
      </c>
      <c r="ER31" s="285">
        <f t="shared" si="89"/>
        <v>3.0277875452831093</v>
      </c>
      <c r="ES31" s="289">
        <f t="shared" si="90"/>
        <v>98.041356333123019</v>
      </c>
      <c r="ET31" s="286">
        <f t="shared" si="91"/>
        <v>88.65307080825572</v>
      </c>
      <c r="EU31" s="285">
        <f>Health!M30</f>
        <v>0.33941605839416056</v>
      </c>
      <c r="EV31" s="285">
        <f t="shared" si="92"/>
        <v>0.66058394160583944</v>
      </c>
      <c r="EW31" s="285">
        <f>'Correction coefficients'!AU34</f>
        <v>0.86365214073052898</v>
      </c>
      <c r="EX31" s="285">
        <f t="shared" si="93"/>
        <v>57.480958794709309</v>
      </c>
      <c r="EY31" s="290">
        <f t="shared" si="94"/>
        <v>74.881481180074616</v>
      </c>
      <c r="EZ31" s="285">
        <f t="shared" si="95"/>
        <v>26.472973237585013</v>
      </c>
      <c r="FA31" s="285">
        <f>Health!P30</f>
        <v>0.37552742616033763</v>
      </c>
      <c r="FB31" s="285">
        <f t="shared" si="96"/>
        <v>0.62447257383966237</v>
      </c>
      <c r="FC31" s="285">
        <f>'Correction coefficients'!AW34</f>
        <v>0.4285414784383636</v>
      </c>
      <c r="FD31" s="285">
        <f t="shared" si="97"/>
        <v>27.493627603708454</v>
      </c>
      <c r="FE31" s="285">
        <f t="shared" si="98"/>
        <v>36.465462965777192</v>
      </c>
      <c r="FF31" s="289">
        <f t="shared" si="99"/>
        <v>65.625564685964733</v>
      </c>
      <c r="FG31" s="285">
        <f t="shared" si="100"/>
        <v>42.487293199208878</v>
      </c>
      <c r="FH31" s="285">
        <f>Health!S30</f>
        <v>1.6111707841031109E-2</v>
      </c>
      <c r="FI31" s="291">
        <f t="shared" si="101"/>
        <v>0.98388829215896889</v>
      </c>
      <c r="FJ31" s="291">
        <f>'Correction coefficients'!AY34</f>
        <v>0.9663340024094349</v>
      </c>
      <c r="FK31" s="285">
        <f t="shared" si="102"/>
        <v>95.125706417290218</v>
      </c>
      <c r="FL31" s="285">
        <f t="shared" si="103"/>
        <v>32.504714583770827</v>
      </c>
      <c r="FM31" s="289">
        <f t="shared" si="104"/>
        <v>68.531318106470735</v>
      </c>
      <c r="FN31" s="285">
        <f>Health!V30</f>
        <v>0</v>
      </c>
      <c r="FO31" s="292">
        <f t="shared" si="105"/>
        <v>1</v>
      </c>
      <c r="FP31" s="293">
        <f>'Correction coefficients'!BA34</f>
        <v>0.96879821940872013</v>
      </c>
      <c r="FQ31" s="285">
        <f t="shared" si="106"/>
        <v>96.911023721463295</v>
      </c>
      <c r="FR31" s="285">
        <f t="shared" si="107"/>
        <v>0</v>
      </c>
      <c r="FS31" s="289">
        <f t="shared" si="108"/>
        <v>101.02628020608239</v>
      </c>
      <c r="FT31" s="285">
        <f t="shared" si="109"/>
        <v>96.018365069376756</v>
      </c>
    </row>
    <row r="32" spans="1:176" s="294" customFormat="1" ht="15.75" customHeight="1" x14ac:dyDescent="0.15">
      <c r="A32" s="185" t="s">
        <v>37</v>
      </c>
      <c r="B32" s="205">
        <f t="shared" si="0"/>
        <v>73.063454119557647</v>
      </c>
      <c r="C32" s="206">
        <f>Work!D32</f>
        <v>0.11441860465116271</v>
      </c>
      <c r="D32" s="206">
        <f t="shared" si="1"/>
        <v>0.88558139534883729</v>
      </c>
      <c r="E32" s="207">
        <f>'Correction coefficients'!C35</f>
        <v>0.93846484115383699</v>
      </c>
      <c r="F32" s="208">
        <f t="shared" si="2"/>
        <v>83.277613347969151</v>
      </c>
      <c r="G32" s="208">
        <f t="shared" si="3"/>
        <v>65.738849357978751</v>
      </c>
      <c r="H32" s="208">
        <f t="shared" si="4"/>
        <v>34.359606100172407</v>
      </c>
      <c r="I32" s="206">
        <f>Work!G32</f>
        <v>3.8888888888888862E-2</v>
      </c>
      <c r="J32" s="206">
        <f t="shared" si="5"/>
        <v>0.96111111111111114</v>
      </c>
      <c r="K32" s="207">
        <f>'Correction coefficients'!E35</f>
        <v>0.93606281425607851</v>
      </c>
      <c r="L32" s="208">
        <f t="shared" si="6"/>
        <v>90.066376776465873</v>
      </c>
      <c r="M32" s="208">
        <f t="shared" si="7"/>
        <v>37.912461772788234</v>
      </c>
      <c r="N32" s="208">
        <f t="shared" si="8"/>
        <v>63.15296484916562</v>
      </c>
      <c r="O32" s="205">
        <f t="shared" si="110"/>
        <v>86.671995062217519</v>
      </c>
      <c r="P32" s="206">
        <f>Work!J32</f>
        <v>0.63636363636363646</v>
      </c>
      <c r="Q32" s="206">
        <f t="shared" si="9"/>
        <v>0.36363636363636354</v>
      </c>
      <c r="R32" s="207">
        <f>'Correction coefficients'!G35</f>
        <v>0.7510063044436307</v>
      </c>
      <c r="S32" s="208">
        <f t="shared" si="10"/>
        <v>28.036226959970701</v>
      </c>
      <c r="T32" s="208">
        <f t="shared" si="11"/>
        <v>79.548842872895406</v>
      </c>
      <c r="U32" s="208">
        <f t="shared" si="12"/>
        <v>22.516897178433467</v>
      </c>
      <c r="V32" s="206">
        <f>Work!M32</f>
        <v>0.11775043936731111</v>
      </c>
      <c r="W32" s="206">
        <f t="shared" si="13"/>
        <v>0.88224956063268889</v>
      </c>
      <c r="X32" s="207">
        <f>'Correction coefficients'!I35</f>
        <v>0.73597184914753533</v>
      </c>
      <c r="Y32" s="208">
        <f t="shared" si="14"/>
        <v>65.281773214295626</v>
      </c>
      <c r="Z32" s="208">
        <f t="shared" si="15"/>
        <v>29.376988215429282</v>
      </c>
      <c r="AA32" s="208">
        <f t="shared" si="16"/>
        <v>71.886071699467919</v>
      </c>
      <c r="AB32" s="206">
        <f>Work!P32</f>
        <v>9.0237899917966491E-3</v>
      </c>
      <c r="AC32" s="206">
        <f t="shared" si="17"/>
        <v>0.99097621000820335</v>
      </c>
      <c r="AD32" s="209">
        <f>'Correction coefficients'!K35</f>
        <v>0.9220257316484215</v>
      </c>
      <c r="AE32" s="208">
        <f t="shared" si="18"/>
        <v>91.456850942820353</v>
      </c>
      <c r="AF32" s="208">
        <f t="shared" si="19"/>
        <v>10.150567400054527</v>
      </c>
      <c r="AG32" s="208">
        <f t="shared" si="20"/>
        <v>90.906507978245315</v>
      </c>
      <c r="AH32" s="205">
        <f t="shared" si="111"/>
        <v>61.591617039028897</v>
      </c>
      <c r="AI32" s="205">
        <f t="shared" si="21"/>
        <v>83.02773844648857</v>
      </c>
      <c r="AJ32" s="210">
        <f>Money!D31</f>
        <v>4.5525090532850476E-2</v>
      </c>
      <c r="AK32" s="210">
        <f t="shared" si="22"/>
        <v>0.95447490946714952</v>
      </c>
      <c r="AL32" s="207">
        <f>'Correction coefficients'!M35</f>
        <v>0.74497168930732915</v>
      </c>
      <c r="AM32" s="208">
        <f t="shared" si="23"/>
        <v>71.394621785013044</v>
      </c>
      <c r="AN32" s="208">
        <f t="shared" si="24"/>
        <v>13.828238148487083</v>
      </c>
      <c r="AO32" s="208">
        <f t="shared" si="25"/>
        <v>87.375313926544237</v>
      </c>
      <c r="AP32" s="210">
        <f>Money!G31</f>
        <v>1.7539701351031001E-2</v>
      </c>
      <c r="AQ32" s="210">
        <f t="shared" si="26"/>
        <v>0.982460298648969</v>
      </c>
      <c r="AR32" s="207">
        <f>'Correction coefficients'!O35</f>
        <v>0.71011210268100089</v>
      </c>
      <c r="AS32" s="208">
        <f t="shared" si="27"/>
        <v>70.06803789894812</v>
      </c>
      <c r="AT32" s="208">
        <f t="shared" si="28"/>
        <v>4.9747464505614225</v>
      </c>
      <c r="AU32" s="208">
        <f t="shared" si="29"/>
        <v>96.240965374268356</v>
      </c>
      <c r="AV32" s="205">
        <f t="shared" si="112"/>
        <v>70.731329841980582</v>
      </c>
      <c r="AW32" s="210">
        <f>Money!J31</f>
        <v>1.0989010989011061E-2</v>
      </c>
      <c r="AX32" s="210">
        <f t="shared" si="30"/>
        <v>0.98901098901098894</v>
      </c>
      <c r="AY32" s="207">
        <f>'Correction coefficients'!Q35</f>
        <v>0.97014250014533199</v>
      </c>
      <c r="AZ32" s="208">
        <f t="shared" si="31"/>
        <v>95.988677761482492</v>
      </c>
      <c r="BA32" s="208">
        <f t="shared" si="32"/>
        <v>26.990356586869513</v>
      </c>
      <c r="BB32" s="208">
        <f t="shared" si="33"/>
        <v>74.04092391687179</v>
      </c>
      <c r="BC32" s="210">
        <f>Money!M31</f>
        <v>1.7035775127767216E-3</v>
      </c>
      <c r="BD32" s="210">
        <f t="shared" si="34"/>
        <v>0.99829642248722328</v>
      </c>
      <c r="BE32" s="208">
        <f>'Correction coefficients'!S35</f>
        <v>0.99093051653009656</v>
      </c>
      <c r="BF32" s="208">
        <f t="shared" si="35"/>
        <v>98.934996568955754</v>
      </c>
      <c r="BG32" s="208">
        <f t="shared" si="36"/>
        <v>15.9242184961475</v>
      </c>
      <c r="BH32" s="208">
        <f t="shared" si="37"/>
        <v>85.091364733626662</v>
      </c>
      <c r="BI32" s="205">
        <f t="shared" si="38"/>
        <v>97.461837165219123</v>
      </c>
      <c r="BJ32" s="205">
        <f t="shared" si="39"/>
        <v>55.901175907945905</v>
      </c>
      <c r="BK32" s="208">
        <f>Knowledge!D31</f>
        <v>0.12109375</v>
      </c>
      <c r="BL32" s="208">
        <f t="shared" si="40"/>
        <v>0.87890625</v>
      </c>
      <c r="BM32" s="207">
        <f>'Correction coefficients'!U35</f>
        <v>0.83428277302799414</v>
      </c>
      <c r="BN32" s="208">
        <f t="shared" si="41"/>
        <v>73.592378004681919</v>
      </c>
      <c r="BO32" s="208">
        <f t="shared" si="42"/>
        <v>42.095548006518278</v>
      </c>
      <c r="BP32" s="208">
        <f t="shared" si="43"/>
        <v>59.08868371794842</v>
      </c>
      <c r="BQ32" s="208">
        <f>Knowledge!G31</f>
        <v>9.3093093093093104E-2</v>
      </c>
      <c r="BR32" s="208">
        <f t="shared" si="44"/>
        <v>0.9069069069069069</v>
      </c>
      <c r="BS32" s="207">
        <f>'Correction coefficients'!W35</f>
        <v>0.65427407693251416</v>
      </c>
      <c r="BT32" s="208">
        <f t="shared" si="45"/>
        <v>59.743202258643571</v>
      </c>
      <c r="BU32" s="208">
        <f t="shared" si="46"/>
        <v>18.969650655535965</v>
      </c>
      <c r="BV32" s="208">
        <f t="shared" si="47"/>
        <v>82.356197299440836</v>
      </c>
      <c r="BW32" s="205">
        <f t="shared" si="48"/>
        <v>66.667790131662741</v>
      </c>
      <c r="BX32" s="208">
        <f>Knowledge!J31</f>
        <v>0.42068965517241397</v>
      </c>
      <c r="BY32" s="208">
        <f t="shared" si="49"/>
        <v>0.57931034482758603</v>
      </c>
      <c r="BZ32" s="207">
        <f>'Correction coefficients'!Y35</f>
        <v>0.79985968686526465</v>
      </c>
      <c r="CA32" s="208">
        <f t="shared" si="50"/>
        <v>46.873332110148546</v>
      </c>
      <c r="CB32" s="208">
        <f t="shared" si="51"/>
        <v>72.047196656435716</v>
      </c>
      <c r="CC32" s="208">
        <f t="shared" si="52"/>
        <v>29.472440966985424</v>
      </c>
      <c r="CD32" s="205">
        <f t="shared" si="53"/>
        <v>72.90619075189916</v>
      </c>
      <c r="CE32" s="208">
        <f>Time!D31</f>
        <v>0.12280701754385959</v>
      </c>
      <c r="CF32" s="208">
        <f t="shared" si="54"/>
        <v>87.842105263157904</v>
      </c>
      <c r="CG32" s="208">
        <v>100</v>
      </c>
      <c r="CH32" s="208">
        <f>Time!G31</f>
        <v>0.49308755760368661</v>
      </c>
      <c r="CI32" s="208">
        <f t="shared" si="55"/>
        <v>51.184331797235025</v>
      </c>
      <c r="CJ32" s="208">
        <v>100</v>
      </c>
      <c r="CK32" s="208">
        <f t="shared" si="56"/>
        <v>69.513218530196468</v>
      </c>
      <c r="CL32" s="208">
        <f>Time!J31</f>
        <v>1.5457788347205681E-2</v>
      </c>
      <c r="CM32" s="208">
        <f t="shared" si="57"/>
        <v>0.98454221165279432</v>
      </c>
      <c r="CN32" s="208">
        <f>'Correction coefficients'!AC35</f>
        <v>0.85739818250136457</v>
      </c>
      <c r="CO32" s="208">
        <f t="shared" si="58"/>
        <v>84.570325583830979</v>
      </c>
      <c r="CP32" s="208">
        <f t="shared" si="59"/>
        <v>9.2957863917672494</v>
      </c>
      <c r="CQ32" s="208">
        <f t="shared" si="60"/>
        <v>91.804902024386735</v>
      </c>
      <c r="CR32" s="208">
        <f>Time!M31</f>
        <v>8.8607594936708889E-2</v>
      </c>
      <c r="CS32" s="208">
        <f t="shared" si="61"/>
        <v>0.91139240506329111</v>
      </c>
      <c r="CT32" s="207">
        <f>'Correction coefficients'!AE35</f>
        <v>0.74654584870947616</v>
      </c>
      <c r="CU32" s="208">
        <f t="shared" si="62"/>
        <v>68.359225437989181</v>
      </c>
      <c r="CV32" s="208">
        <f t="shared" si="63"/>
        <v>24.390977975867731</v>
      </c>
      <c r="CW32" s="208">
        <f t="shared" si="64"/>
        <v>76.840988059289003</v>
      </c>
      <c r="CX32" s="208">
        <f t="shared" si="65"/>
        <v>76.464775510910073</v>
      </c>
      <c r="CY32" s="205">
        <f t="shared" si="66"/>
        <v>54.981368719254569</v>
      </c>
      <c r="CZ32" s="211">
        <f>Power!F31</f>
        <v>0.19215709844792328</v>
      </c>
      <c r="DA32" s="208">
        <f t="shared" si="67"/>
        <v>80.976447253655593</v>
      </c>
      <c r="DB32" s="208">
        <v>100</v>
      </c>
      <c r="DC32" s="211">
        <f>Power!K31</f>
        <v>0.52123204429011549</v>
      </c>
      <c r="DD32" s="208">
        <f t="shared" si="68"/>
        <v>48.398027615278565</v>
      </c>
      <c r="DE32" s="208">
        <v>100</v>
      </c>
      <c r="DF32" s="211">
        <f>Power!P31</f>
        <v>0.36496571242466569</v>
      </c>
      <c r="DG32" s="208">
        <f t="shared" si="69"/>
        <v>63.868394469958098</v>
      </c>
      <c r="DH32" s="208">
        <v>100</v>
      </c>
      <c r="DI32" s="286">
        <f t="shared" si="70"/>
        <v>64.414289779630749</v>
      </c>
      <c r="DJ32" s="287">
        <f>Power!U31</f>
        <v>0.50938539901365454</v>
      </c>
      <c r="DK32" s="285">
        <f t="shared" si="71"/>
        <v>49.5708454976482</v>
      </c>
      <c r="DL32" s="285">
        <v>100</v>
      </c>
      <c r="DM32" s="287">
        <f>Power!Z31</f>
        <v>0.60799886415408633</v>
      </c>
      <c r="DN32" s="285">
        <f t="shared" si="72"/>
        <v>39.808112448745455</v>
      </c>
      <c r="DO32" s="285">
        <v>100</v>
      </c>
      <c r="DP32" s="286">
        <f t="shared" si="73"/>
        <v>44.689478973196827</v>
      </c>
      <c r="DQ32" s="287">
        <f>Power!AE31</f>
        <v>0.15431671420431026</v>
      </c>
      <c r="DR32" s="285">
        <f t="shared" si="74"/>
        <v>84.722645293773283</v>
      </c>
      <c r="DS32" s="285">
        <v>100</v>
      </c>
      <c r="DT32" s="287">
        <f>Power!AJ31</f>
        <v>0.22399467089979386</v>
      </c>
      <c r="DU32" s="285">
        <f t="shared" si="75"/>
        <v>77.824527580920403</v>
      </c>
      <c r="DV32" s="285">
        <v>100</v>
      </c>
      <c r="DW32" s="286">
        <f>Power!AO31</f>
        <v>0.90236579233410497</v>
      </c>
      <c r="DX32" s="285">
        <f t="shared" si="76"/>
        <v>10.665786558923608</v>
      </c>
      <c r="DY32" s="285">
        <v>100</v>
      </c>
      <c r="DZ32" s="286">
        <f t="shared" si="77"/>
        <v>57.737653144539088</v>
      </c>
      <c r="EA32" s="286">
        <f t="shared" si="78"/>
        <v>86.831690265452593</v>
      </c>
      <c r="EB32" s="285">
        <f>Health!D31</f>
        <v>5.8103975535168217E-2</v>
      </c>
      <c r="EC32" s="285">
        <f t="shared" si="79"/>
        <v>0.94189602446483178</v>
      </c>
      <c r="ED32" s="285">
        <f>'Correction coefficients'!AO35</f>
        <v>0.88873790988331769</v>
      </c>
      <c r="EE32" s="285">
        <f t="shared" si="80"/>
        <v>83.872771706917803</v>
      </c>
      <c r="EF32" s="285">
        <f t="shared" si="81"/>
        <v>34.036887789009711</v>
      </c>
      <c r="EG32" s="285">
        <f t="shared" si="82"/>
        <v>67.068554193769472</v>
      </c>
      <c r="EH32" s="285">
        <f>Health!G31</f>
        <v>3.6218538980969939E-2</v>
      </c>
      <c r="EI32" s="285">
        <f t="shared" si="83"/>
        <v>0.96378146101903006</v>
      </c>
      <c r="EJ32" s="288">
        <f>'Correction coefficients'!AQ35</f>
        <v>0.99092265633770504</v>
      </c>
      <c r="EK32" s="285">
        <f t="shared" si="84"/>
        <v>95.548255662719143</v>
      </c>
      <c r="EL32" s="285">
        <f t="shared" si="85"/>
        <v>81.009454733868708</v>
      </c>
      <c r="EM32" s="285">
        <f t="shared" si="86"/>
        <v>20.024242047234875</v>
      </c>
      <c r="EN32" s="285">
        <f>Health!J31</f>
        <v>1.5329125338142457E-2</v>
      </c>
      <c r="EO32" s="285">
        <f t="shared" si="87"/>
        <v>0.98467087466185754</v>
      </c>
      <c r="EP32" s="285">
        <f>'Correction coefficients'!AS35</f>
        <v>0.86622069647015143</v>
      </c>
      <c r="EQ32" s="285">
        <f t="shared" si="88"/>
        <v>85.441286793503266</v>
      </c>
      <c r="ER32" s="285">
        <f t="shared" si="89"/>
        <v>9.8180738526305831</v>
      </c>
      <c r="ES32" s="289">
        <f t="shared" si="90"/>
        <v>91.276771582535432</v>
      </c>
      <c r="ET32" s="286">
        <f t="shared" si="91"/>
        <v>88.287438054380061</v>
      </c>
      <c r="EU32" s="285">
        <f>Health!M31</f>
        <v>0.14421553090332817</v>
      </c>
      <c r="EV32" s="285">
        <f t="shared" si="92"/>
        <v>0.85578446909667183</v>
      </c>
      <c r="EW32" s="285">
        <f>'Correction coefficients'!AU35</f>
        <v>0.92286638728216541</v>
      </c>
      <c r="EX32" s="285">
        <f t="shared" si="93"/>
        <v>79.187697407455715</v>
      </c>
      <c r="EY32" s="290">
        <f t="shared" si="94"/>
        <v>66.739761535632326</v>
      </c>
      <c r="EZ32" s="285">
        <f t="shared" si="95"/>
        <v>34.399433164133768</v>
      </c>
      <c r="FA32" s="285">
        <f>Health!P31</f>
        <v>0.10411622276029053</v>
      </c>
      <c r="FB32" s="285">
        <f t="shared" si="96"/>
        <v>0.89588377723970947</v>
      </c>
      <c r="FC32" s="285">
        <f>'Correction coefficients'!AW35</f>
        <v>0.80544530439054629</v>
      </c>
      <c r="FD32" s="285">
        <f t="shared" si="97"/>
        <v>72.436952784081626</v>
      </c>
      <c r="FE32" s="285">
        <f t="shared" si="98"/>
        <v>34.096248503483302</v>
      </c>
      <c r="FF32" s="289">
        <f t="shared" si="99"/>
        <v>67.098016100715625</v>
      </c>
      <c r="FG32" s="285">
        <f t="shared" si="100"/>
        <v>75.812325095768671</v>
      </c>
      <c r="FH32" s="285">
        <f>Health!S31</f>
        <v>5.7202288091524611E-3</v>
      </c>
      <c r="FI32" s="291">
        <f t="shared" si="101"/>
        <v>0.99427977119084754</v>
      </c>
      <c r="FJ32" s="291">
        <f>'Correction coefficients'!AY35</f>
        <v>0.98177985059028128</v>
      </c>
      <c r="FK32" s="285">
        <f t="shared" si="102"/>
        <v>97.640220675264246</v>
      </c>
      <c r="FL32" s="285">
        <f t="shared" si="103"/>
        <v>24.022146301218815</v>
      </c>
      <c r="FM32" s="289">
        <f t="shared" si="104"/>
        <v>77.000237040755536</v>
      </c>
      <c r="FN32" s="285">
        <f>Health!V31</f>
        <v>5.2438384897746104E-4</v>
      </c>
      <c r="FO32" s="292">
        <f t="shared" si="105"/>
        <v>0.99947561615102254</v>
      </c>
      <c r="FP32" s="293">
        <f>'Correction coefficients'!BA35</f>
        <v>0.9801658408293471</v>
      </c>
      <c r="FQ32" s="285">
        <f t="shared" si="106"/>
        <v>97.985533911616585</v>
      </c>
      <c r="FR32" s="285">
        <f t="shared" si="107"/>
        <v>2.5774587007362033</v>
      </c>
      <c r="FS32" s="289">
        <f t="shared" si="108"/>
        <v>98.443096300835904</v>
      </c>
      <c r="FT32" s="285">
        <f t="shared" si="109"/>
        <v>97.812877293440408</v>
      </c>
    </row>
    <row r="33" spans="1:176" s="294" customFormat="1" ht="15.75" customHeight="1" x14ac:dyDescent="0.15">
      <c r="A33" s="185" t="s">
        <v>38</v>
      </c>
      <c r="B33" s="205">
        <f t="shared" si="0"/>
        <v>66.622734346664629</v>
      </c>
      <c r="C33" s="206">
        <f>Work!D33</f>
        <v>0.1462522851919561</v>
      </c>
      <c r="D33" s="206">
        <f t="shared" si="1"/>
        <v>0.8537477148080439</v>
      </c>
      <c r="E33" s="207">
        <f>'Correction coefficients'!C36</f>
        <v>0.94517183426554885</v>
      </c>
      <c r="F33" s="208">
        <f t="shared" si="2"/>
        <v>80.886891066908817</v>
      </c>
      <c r="G33" s="208">
        <f t="shared" si="3"/>
        <v>73.797623937993777</v>
      </c>
      <c r="H33" s="208">
        <f t="shared" si="4"/>
        <v>26.31768100348129</v>
      </c>
      <c r="I33" s="206">
        <f>Work!G33</f>
        <v>7.1953010279001361E-2</v>
      </c>
      <c r="J33" s="206">
        <f t="shared" si="5"/>
        <v>0.92804698972099864</v>
      </c>
      <c r="K33" s="207">
        <f>'Correction coefficients'!E36</f>
        <v>0.90976365222656663</v>
      </c>
      <c r="L33" s="208">
        <f t="shared" si="6"/>
        <v>84.586038461838214</v>
      </c>
      <c r="M33" s="208">
        <f t="shared" si="7"/>
        <v>44.607217704054221</v>
      </c>
      <c r="N33" s="208">
        <f t="shared" si="8"/>
        <v>56.493364398881361</v>
      </c>
      <c r="O33" s="205">
        <f t="shared" si="110"/>
        <v>82.736464764373522</v>
      </c>
      <c r="P33" s="206">
        <f>Work!J33</f>
        <v>0.69846153846153847</v>
      </c>
      <c r="Q33" s="206">
        <f t="shared" si="9"/>
        <v>0.30153846153846153</v>
      </c>
      <c r="R33" s="207">
        <f>'Correction coefficients'!G36</f>
        <v>0.73863934815483479</v>
      </c>
      <c r="S33" s="208">
        <f t="shared" si="10"/>
        <v>23.050089094763713</v>
      </c>
      <c r="T33" s="208">
        <f t="shared" si="11"/>
        <v>81.693850310406887</v>
      </c>
      <c r="U33" s="208">
        <f t="shared" si="12"/>
        <v>20.643638174421152</v>
      </c>
      <c r="V33" s="206">
        <f>Work!M33</f>
        <v>0.15708812260536398</v>
      </c>
      <c r="W33" s="206">
        <f t="shared" si="13"/>
        <v>0.84291187739463602</v>
      </c>
      <c r="X33" s="207">
        <f>'Correction coefficients'!I36</f>
        <v>0.49769926937623948</v>
      </c>
      <c r="Y33" s="208">
        <f t="shared" si="14"/>
        <v>42.532145927258604</v>
      </c>
      <c r="Z33" s="208">
        <f t="shared" si="15"/>
        <v>19.989572789107452</v>
      </c>
      <c r="AA33" s="208">
        <f t="shared" si="16"/>
        <v>81.617859635658519</v>
      </c>
      <c r="AB33" s="206">
        <f>Work!P33</f>
        <v>8.3018867924528061E-3</v>
      </c>
      <c r="AC33" s="206">
        <f t="shared" si="17"/>
        <v>0.99169811320754719</v>
      </c>
      <c r="AD33" s="209">
        <f>'Correction coefficients'!K36</f>
        <v>0.96110722016786443</v>
      </c>
      <c r="AE33" s="208">
        <f t="shared" si="18"/>
        <v>95.359693466231562</v>
      </c>
      <c r="AF33" s="208">
        <f t="shared" si="19"/>
        <v>17.545365118133848</v>
      </c>
      <c r="AG33" s="208">
        <f t="shared" si="20"/>
        <v>83.489371907285829</v>
      </c>
      <c r="AH33" s="205">
        <f t="shared" si="111"/>
        <v>53.647309496084631</v>
      </c>
      <c r="AI33" s="205">
        <f t="shared" si="21"/>
        <v>75.135809458893405</v>
      </c>
      <c r="AJ33" s="210">
        <f>Money!D32</f>
        <v>0.11582024113993428</v>
      </c>
      <c r="AK33" s="210">
        <f t="shared" si="22"/>
        <v>0.88417975886006572</v>
      </c>
      <c r="AL33" s="207">
        <f>'Correction coefficients'!M36</f>
        <v>0.62681580443689122</v>
      </c>
      <c r="AM33" s="208">
        <f t="shared" si="23"/>
        <v>55.867566834852177</v>
      </c>
      <c r="AN33" s="208">
        <f t="shared" si="24"/>
        <v>21.143561183597846</v>
      </c>
      <c r="AO33" s="208">
        <f t="shared" si="25"/>
        <v>80.232505552955558</v>
      </c>
      <c r="AP33" s="210">
        <f>Money!G32</f>
        <v>1.3662979830839306E-2</v>
      </c>
      <c r="AQ33" s="210">
        <f t="shared" si="26"/>
        <v>0.98633702016916069</v>
      </c>
      <c r="AR33" s="207">
        <f>'Correction coefficients'!O36</f>
        <v>0.58684098486130531</v>
      </c>
      <c r="AS33" s="208">
        <f t="shared" si="27"/>
        <v>58.30347584380231</v>
      </c>
      <c r="AT33" s="208">
        <f t="shared" si="28"/>
        <v>2.5499464768170386</v>
      </c>
      <c r="AU33" s="208">
        <f t="shared" si="29"/>
        <v>98.793886604630316</v>
      </c>
      <c r="AV33" s="205">
        <f t="shared" si="112"/>
        <v>57.085521339327244</v>
      </c>
      <c r="AW33" s="210">
        <f>Money!J32</f>
        <v>2.7979854504756041E-3</v>
      </c>
      <c r="AX33" s="210">
        <f t="shared" si="30"/>
        <v>0.9972020145495244</v>
      </c>
      <c r="AY33" s="207">
        <f>'Correction coefficients'!Q36</f>
        <v>0.98628945271233148</v>
      </c>
      <c r="AZ33" s="208">
        <f t="shared" si="31"/>
        <v>98.369453088194803</v>
      </c>
      <c r="BA33" s="208">
        <f t="shared" si="32"/>
        <v>17.043369398841328</v>
      </c>
      <c r="BB33" s="208">
        <f t="shared" si="33"/>
        <v>83.975165531411179</v>
      </c>
      <c r="BC33" s="210">
        <f>Money!M32</f>
        <v>5.8823529411764497E-3</v>
      </c>
      <c r="BD33" s="210">
        <f t="shared" si="34"/>
        <v>0.99411764705882355</v>
      </c>
      <c r="BE33" s="208">
        <f>'Correction coefficients'!S36</f>
        <v>1</v>
      </c>
      <c r="BF33" s="208">
        <f t="shared" si="35"/>
        <v>99.417647058823533</v>
      </c>
      <c r="BG33" s="208">
        <f t="shared" si="36"/>
        <v>101.01308650664033</v>
      </c>
      <c r="BH33" s="208">
        <f t="shared" si="37"/>
        <v>0</v>
      </c>
      <c r="BI33" s="205">
        <f t="shared" si="38"/>
        <v>98.893550073509175</v>
      </c>
      <c r="BJ33" s="205">
        <f t="shared" si="39"/>
        <v>61.223565573334135</v>
      </c>
      <c r="BK33" s="208">
        <f>Knowledge!D32</f>
        <v>8.5995085995085985E-2</v>
      </c>
      <c r="BL33" s="208">
        <f t="shared" si="40"/>
        <v>0.91400491400491402</v>
      </c>
      <c r="BM33" s="207">
        <f>'Correction coefficients'!U36</f>
        <v>0.74423406985652585</v>
      </c>
      <c r="BN33" s="208">
        <f t="shared" si="41"/>
        <v>68.343126104855372</v>
      </c>
      <c r="BO33" s="208">
        <f t="shared" si="42"/>
        <v>23.623865928772691</v>
      </c>
      <c r="BP33" s="208">
        <f t="shared" si="43"/>
        <v>77.608256535670535</v>
      </c>
      <c r="BQ33" s="208">
        <f>Knowledge!G32</f>
        <v>8.9285714285713969E-3</v>
      </c>
      <c r="BR33" s="208">
        <f t="shared" si="44"/>
        <v>0.9910714285714286</v>
      </c>
      <c r="BS33" s="207">
        <f>'Correction coefficients'!W36</f>
        <v>0.53558500357839367</v>
      </c>
      <c r="BT33" s="208">
        <f t="shared" si="45"/>
        <v>53.549496467169355</v>
      </c>
      <c r="BU33" s="208">
        <f t="shared" si="46"/>
        <v>1.4359894209471178</v>
      </c>
      <c r="BV33" s="208">
        <f t="shared" si="47"/>
        <v>99.973080839659957</v>
      </c>
      <c r="BW33" s="205">
        <f t="shared" si="48"/>
        <v>60.94631128601236</v>
      </c>
      <c r="BX33" s="208">
        <f>Knowledge!J32</f>
        <v>0.3197278911564625</v>
      </c>
      <c r="BY33" s="208">
        <f t="shared" si="49"/>
        <v>0.6802721088435375</v>
      </c>
      <c r="BZ33" s="207">
        <f>'Correction coefficients'!Y36</f>
        <v>0.89836423501561258</v>
      </c>
      <c r="CA33" s="208">
        <f t="shared" si="50"/>
        <v>61.502081133704536</v>
      </c>
      <c r="CB33" s="208">
        <f t="shared" si="51"/>
        <v>79.255926124343574</v>
      </c>
      <c r="CC33" s="208">
        <f t="shared" si="52"/>
        <v>22.048934071384039</v>
      </c>
      <c r="CD33" s="205">
        <f t="shared" si="53"/>
        <v>46.282402904510008</v>
      </c>
      <c r="CE33" s="208">
        <f>Time!D32</f>
        <v>0.29541284403669721</v>
      </c>
      <c r="CF33" s="208">
        <f t="shared" si="54"/>
        <v>70.754128440366969</v>
      </c>
      <c r="CG33" s="208">
        <v>100</v>
      </c>
      <c r="CH33" s="208">
        <f>Time!G32</f>
        <v>0.58244680851063824</v>
      </c>
      <c r="CI33" s="208">
        <f t="shared" si="55"/>
        <v>42.337765957446813</v>
      </c>
      <c r="CJ33" s="208">
        <v>100</v>
      </c>
      <c r="CK33" s="208">
        <f t="shared" si="56"/>
        <v>56.545947198906887</v>
      </c>
      <c r="CL33" s="208">
        <f>Time!J32</f>
        <v>0.30491803278688523</v>
      </c>
      <c r="CM33" s="208">
        <f t="shared" si="57"/>
        <v>0.69508196721311477</v>
      </c>
      <c r="CN33" s="208">
        <f>'Correction coefficients'!AC36</f>
        <v>0.51558016069075241</v>
      </c>
      <c r="CO33" s="208">
        <f t="shared" si="58"/>
        <v>36.47867676254922</v>
      </c>
      <c r="CP33" s="208">
        <f t="shared" si="59"/>
        <v>36.068053071212233</v>
      </c>
      <c r="CQ33" s="208">
        <f t="shared" si="60"/>
        <v>65.691660339942771</v>
      </c>
      <c r="CR33" s="208">
        <f>Time!M32</f>
        <v>0.15436241610738266</v>
      </c>
      <c r="CS33" s="208">
        <f t="shared" si="61"/>
        <v>0.84563758389261734</v>
      </c>
      <c r="CT33" s="207">
        <f>'Correction coefficients'!AE36</f>
        <v>0.45730687449981411</v>
      </c>
      <c r="CU33" s="208">
        <f t="shared" si="62"/>
        <v>39.284872164501209</v>
      </c>
      <c r="CV33" s="208">
        <f t="shared" si="63"/>
        <v>17.944867247095296</v>
      </c>
      <c r="CW33" s="208">
        <f t="shared" si="64"/>
        <v>83.739155514077737</v>
      </c>
      <c r="CX33" s="208">
        <f t="shared" si="65"/>
        <v>37.881774463525218</v>
      </c>
      <c r="CY33" s="205">
        <f t="shared" si="66"/>
        <v>29.568634996728402</v>
      </c>
      <c r="CZ33" s="211">
        <f>Power!F32</f>
        <v>0.57410432908580689</v>
      </c>
      <c r="DA33" s="208">
        <f t="shared" si="67"/>
        <v>43.163671420505118</v>
      </c>
      <c r="DB33" s="208">
        <v>100</v>
      </c>
      <c r="DC33" s="211">
        <f>Power!K32</f>
        <v>0.60482724986834646</v>
      </c>
      <c r="DD33" s="208">
        <f t="shared" si="68"/>
        <v>40.122102263033703</v>
      </c>
      <c r="DE33" s="208">
        <v>100</v>
      </c>
      <c r="DF33" s="211">
        <f>Power!P32</f>
        <v>0.73084508681654148</v>
      </c>
      <c r="DG33" s="208">
        <f t="shared" si="69"/>
        <v>27.646336405162394</v>
      </c>
      <c r="DH33" s="208">
        <v>100</v>
      </c>
      <c r="DI33" s="286">
        <f t="shared" si="70"/>
        <v>36.977370029567076</v>
      </c>
      <c r="DJ33" s="287">
        <f>Power!U32</f>
        <v>0.54954974370214094</v>
      </c>
      <c r="DK33" s="285">
        <f t="shared" si="71"/>
        <v>45.594575373488048</v>
      </c>
      <c r="DL33" s="285">
        <v>100</v>
      </c>
      <c r="DM33" s="287">
        <f>Power!Z32</f>
        <v>1</v>
      </c>
      <c r="DN33" s="285">
        <f t="shared" si="72"/>
        <v>1</v>
      </c>
      <c r="DO33" s="285">
        <v>100</v>
      </c>
      <c r="DP33" s="286">
        <f t="shared" si="73"/>
        <v>23.297287686744024</v>
      </c>
      <c r="DQ33" s="287">
        <f>Power!AE32</f>
        <v>0.70230515956410611</v>
      </c>
      <c r="DR33" s="285">
        <f t="shared" si="74"/>
        <v>30.471789203153495</v>
      </c>
      <c r="DS33" s="285">
        <v>100</v>
      </c>
      <c r="DT33" s="287">
        <f>Power!AJ32</f>
        <v>0.57987005158432225</v>
      </c>
      <c r="DU33" s="285">
        <f t="shared" si="75"/>
        <v>42.592864893152097</v>
      </c>
      <c r="DV33" s="285">
        <v>100</v>
      </c>
      <c r="DW33" s="286">
        <f>Power!AO32</f>
        <v>0.83876224926736465</v>
      </c>
      <c r="DX33" s="285">
        <f t="shared" si="76"/>
        <v>16.962537322530899</v>
      </c>
      <c r="DY33" s="285">
        <v>100</v>
      </c>
      <c r="DZ33" s="286">
        <f t="shared" si="77"/>
        <v>30.009063806278828</v>
      </c>
      <c r="EA33" s="286">
        <f t="shared" si="78"/>
        <v>85.487654029129089</v>
      </c>
      <c r="EB33" s="285">
        <f>Health!D32</f>
        <v>5.8470764617691073E-2</v>
      </c>
      <c r="EC33" s="285">
        <f t="shared" si="79"/>
        <v>0.94152923538230893</v>
      </c>
      <c r="ED33" s="285">
        <f>'Correction coefficients'!AO36</f>
        <v>0.89685440629288116</v>
      </c>
      <c r="EE33" s="285">
        <f t="shared" si="80"/>
        <v>84.59704969721291</v>
      </c>
      <c r="EF33" s="285">
        <f t="shared" si="81"/>
        <v>36.019366066574285</v>
      </c>
      <c r="EG33" s="285">
        <f t="shared" si="82"/>
        <v>65.08114155432925</v>
      </c>
      <c r="EH33" s="285">
        <f>Health!G32</f>
        <v>4.4602456367162313E-2</v>
      </c>
      <c r="EI33" s="285">
        <f t="shared" si="83"/>
        <v>0.95539754363283769</v>
      </c>
      <c r="EJ33" s="288">
        <f>'Correction coefficients'!AQ36</f>
        <v>0.96567599145983107</v>
      </c>
      <c r="EK33" s="285">
        <f t="shared" si="84"/>
        <v>92.33784254840684</v>
      </c>
      <c r="EL33" s="285">
        <f t="shared" si="85"/>
        <v>57.237785026145879</v>
      </c>
      <c r="EM33" s="285">
        <f t="shared" si="86"/>
        <v>43.814109029253807</v>
      </c>
      <c r="EN33" s="285">
        <f>Health!J32</f>
        <v>9.8126672613738641E-3</v>
      </c>
      <c r="EO33" s="285">
        <f t="shared" si="87"/>
        <v>0.99018733273862614</v>
      </c>
      <c r="EP33" s="285">
        <f>'Correction coefficients'!AS36</f>
        <v>0.87089458307584644</v>
      </c>
      <c r="EQ33" s="285">
        <f t="shared" si="88"/>
        <v>86.372529646926637</v>
      </c>
      <c r="ER33" s="285">
        <f t="shared" si="89"/>
        <v>6.7311227291658815</v>
      </c>
      <c r="ES33" s="289">
        <f t="shared" si="90"/>
        <v>94.357585704626743</v>
      </c>
      <c r="ET33" s="286">
        <f t="shared" si="91"/>
        <v>87.769140630848781</v>
      </c>
      <c r="EU33" s="285">
        <f>Health!M32</f>
        <v>0.17391304347826075</v>
      </c>
      <c r="EV33" s="285">
        <f t="shared" si="92"/>
        <v>0.82608695652173925</v>
      </c>
      <c r="EW33" s="285">
        <f>'Correction coefficients'!AU36</f>
        <v>0.9335960663338424</v>
      </c>
      <c r="EX33" s="285">
        <f t="shared" si="93"/>
        <v>77.35192177278077</v>
      </c>
      <c r="EY33" s="290">
        <f t="shared" si="94"/>
        <v>74.39707647785653</v>
      </c>
      <c r="EZ33" s="285">
        <f t="shared" si="95"/>
        <v>26.75628378314121</v>
      </c>
      <c r="FA33" s="285">
        <f>Health!P32</f>
        <v>9.2159559834938176E-2</v>
      </c>
      <c r="FB33" s="285">
        <f t="shared" si="96"/>
        <v>0.90784044016506182</v>
      </c>
      <c r="FC33" s="285">
        <f>'Correction coefficients'!AW36</f>
        <v>0.75444177372220511</v>
      </c>
      <c r="FD33" s="285">
        <f t="shared" si="97"/>
        <v>68.806362441552793</v>
      </c>
      <c r="FE33" s="285">
        <f t="shared" si="98"/>
        <v>25.860758114924199</v>
      </c>
      <c r="FF33" s="289">
        <f t="shared" si="99"/>
        <v>75.366888281174894</v>
      </c>
      <c r="FG33" s="285">
        <f t="shared" si="100"/>
        <v>73.079142107166774</v>
      </c>
      <c r="FH33" s="285">
        <f>Health!S32</f>
        <v>2.6609898882383742E-3</v>
      </c>
      <c r="FI33" s="291">
        <f t="shared" si="101"/>
        <v>0.99733901011176163</v>
      </c>
      <c r="FJ33" s="291">
        <f>'Correction coefficients'!AY36</f>
        <v>0.97047693245604139</v>
      </c>
      <c r="FK33" s="285">
        <f t="shared" si="102"/>
        <v>96.821555812048729</v>
      </c>
      <c r="FL33" s="285">
        <f t="shared" si="103"/>
        <v>8.2492033719692106</v>
      </c>
      <c r="FM33" s="289">
        <f t="shared" si="104"/>
        <v>92.777558353463974</v>
      </c>
      <c r="FN33" s="285">
        <f>Health!V32</f>
        <v>1.0471204188480243E-3</v>
      </c>
      <c r="FO33" s="292">
        <f t="shared" si="105"/>
        <v>0.99895287958115198</v>
      </c>
      <c r="FP33" s="293">
        <f>'Correction coefficients'!BA36</f>
        <v>0.98067942003190767</v>
      </c>
      <c r="FQ33" s="285">
        <f t="shared" si="106"/>
        <v>97.985600528097976</v>
      </c>
      <c r="FR33" s="285">
        <f t="shared" si="107"/>
        <v>5.1483389405533213</v>
      </c>
      <c r="FS33" s="289">
        <f t="shared" si="108"/>
        <v>95.872215709347714</v>
      </c>
      <c r="FT33" s="285">
        <f t="shared" si="109"/>
        <v>97.403578170073359</v>
      </c>
    </row>
    <row r="34" spans="1:176" s="294" customFormat="1" ht="15.75" customHeight="1" x14ac:dyDescent="0.15">
      <c r="A34" s="185" t="s">
        <v>39</v>
      </c>
      <c r="B34" s="205">
        <f t="shared" si="0"/>
        <v>75.475272711459709</v>
      </c>
      <c r="C34" s="206">
        <f>Work!D34</f>
        <v>7.6923076923076872E-2</v>
      </c>
      <c r="D34" s="206">
        <f t="shared" si="1"/>
        <v>0.92307692307692313</v>
      </c>
      <c r="E34" s="207">
        <f>'Correction coefficients'!C37</f>
        <v>0.91663031044006671</v>
      </c>
      <c r="F34" s="208">
        <f t="shared" si="2"/>
        <v>84.765908369446095</v>
      </c>
      <c r="G34" s="208">
        <f t="shared" si="3"/>
        <v>47.945208004570766</v>
      </c>
      <c r="H34" s="208">
        <f t="shared" si="4"/>
        <v>52.143165800569506</v>
      </c>
      <c r="I34" s="206">
        <f>Work!G34</f>
        <v>1.681759379042691E-2</v>
      </c>
      <c r="J34" s="206">
        <f t="shared" si="5"/>
        <v>0.98318240620957309</v>
      </c>
      <c r="K34" s="207">
        <f>'Correction coefficients'!E37</f>
        <v>0.96793243766468284</v>
      </c>
      <c r="L34" s="208">
        <f t="shared" si="6"/>
        <v>95.213760168034597</v>
      </c>
      <c r="M34" s="208">
        <f t="shared" si="7"/>
        <v>34.581237704215333</v>
      </c>
      <c r="N34" s="208">
        <f t="shared" si="8"/>
        <v>66.454306773837615</v>
      </c>
      <c r="O34" s="205">
        <f t="shared" si="110"/>
        <v>89.989834268740339</v>
      </c>
      <c r="P34" s="206">
        <f>Work!J34</f>
        <v>0.62474226804123711</v>
      </c>
      <c r="Q34" s="206">
        <f t="shared" si="9"/>
        <v>0.37525773195876289</v>
      </c>
      <c r="R34" s="207">
        <f>'Correction coefficients'!G37</f>
        <v>0.92478722306389938</v>
      </c>
      <c r="S34" s="208">
        <f t="shared" si="10"/>
        <v>35.356322031268746</v>
      </c>
      <c r="T34" s="208">
        <f t="shared" si="11"/>
        <v>94.272273977003763</v>
      </c>
      <c r="U34" s="208">
        <f t="shared" si="12"/>
        <v>7.520643056504027</v>
      </c>
      <c r="V34" s="206">
        <f>Work!M34</f>
        <v>0.31007751937984507</v>
      </c>
      <c r="W34" s="206">
        <f t="shared" si="13"/>
        <v>0.68992248062015493</v>
      </c>
      <c r="X34" s="207">
        <f>'Correction coefficients'!I37</f>
        <v>0.85569196867047215</v>
      </c>
      <c r="Y34" s="208">
        <f t="shared" si="14"/>
        <v>59.445751441515725</v>
      </c>
      <c r="Z34" s="208">
        <f t="shared" si="15"/>
        <v>71.365454995752017</v>
      </c>
      <c r="AA34" s="208">
        <f t="shared" si="16"/>
        <v>29.964047397175676</v>
      </c>
      <c r="AB34" s="206">
        <f>Work!P34</f>
        <v>9.8410295230886291E-3</v>
      </c>
      <c r="AC34" s="206">
        <f t="shared" si="17"/>
        <v>0.99015897047691137</v>
      </c>
      <c r="AD34" s="209">
        <f>'Correction coefficients'!K37</f>
        <v>0.95998532322771246</v>
      </c>
      <c r="AE34" s="208">
        <f t="shared" si="18"/>
        <v>95.103269852689579</v>
      </c>
      <c r="AF34" s="208">
        <f t="shared" si="19"/>
        <v>19.698060548036576</v>
      </c>
      <c r="AG34" s="208">
        <f t="shared" si="20"/>
        <v>81.338096662918332</v>
      </c>
      <c r="AH34" s="205">
        <f t="shared" si="111"/>
        <v>63.301781108491355</v>
      </c>
      <c r="AI34" s="205">
        <f t="shared" si="21"/>
        <v>87.036515040899886</v>
      </c>
      <c r="AJ34" s="210">
        <f>Money!D33</f>
        <v>0.10706919182448904</v>
      </c>
      <c r="AK34" s="210">
        <f t="shared" si="22"/>
        <v>0.89293080817551096</v>
      </c>
      <c r="AL34" s="207">
        <f>'Correction coefficients'!M37</f>
        <v>0.86981979937835807</v>
      </c>
      <c r="AM34" s="208">
        <f t="shared" si="23"/>
        <v>77.892200746171838</v>
      </c>
      <c r="AN34" s="208">
        <f t="shared" si="24"/>
        <v>45.326692566622555</v>
      </c>
      <c r="AO34" s="208">
        <f t="shared" si="25"/>
        <v>55.822439882527256</v>
      </c>
      <c r="AP34" s="210">
        <f>Money!G33</f>
        <v>1.7468505767485154E-2</v>
      </c>
      <c r="AQ34" s="210">
        <f t="shared" si="26"/>
        <v>0.98253149423251485</v>
      </c>
      <c r="AR34" s="207">
        <f>'Correction coefficients'!O37</f>
        <v>0.82141146855246439</v>
      </c>
      <c r="AS34" s="208">
        <f t="shared" si="27"/>
        <v>80.899201120081145</v>
      </c>
      <c r="AT34" s="208">
        <f t="shared" si="28"/>
        <v>8.3140035948624984</v>
      </c>
      <c r="AU34" s="208">
        <f t="shared" si="29"/>
        <v>92.812477238086061</v>
      </c>
      <c r="AV34" s="205">
        <f t="shared" si="112"/>
        <v>79.395700933126491</v>
      </c>
      <c r="AW34" s="210">
        <f>Money!J33</f>
        <v>2.2805017103763037E-3</v>
      </c>
      <c r="AX34" s="210">
        <f t="shared" si="30"/>
        <v>0.9977194982896237</v>
      </c>
      <c r="AY34" s="207">
        <f>'Correction coefficients'!Q37</f>
        <v>0.97741377657152362</v>
      </c>
      <c r="AZ34" s="208">
        <f t="shared" si="31"/>
        <v>97.543293495448381</v>
      </c>
      <c r="BA34" s="208">
        <f t="shared" si="32"/>
        <v>9.1787323460042831</v>
      </c>
      <c r="BB34" s="208">
        <f t="shared" si="33"/>
        <v>91.844166155112561</v>
      </c>
      <c r="BC34" s="210">
        <f>Money!M33</f>
        <v>1.4981273408239737E-2</v>
      </c>
      <c r="BD34" s="210">
        <f t="shared" si="34"/>
        <v>0.98501872659176026</v>
      </c>
      <c r="BE34" s="208">
        <f>'Correction coefficients'!S37</f>
        <v>0.94631872406540629</v>
      </c>
      <c r="BF34" s="208">
        <f t="shared" si="35"/>
        <v>93.282024788355741</v>
      </c>
      <c r="BG34" s="208">
        <f t="shared" si="36"/>
        <v>21.705533201910562</v>
      </c>
      <c r="BH34" s="208">
        <f t="shared" si="37"/>
        <v>79.34089960294456</v>
      </c>
      <c r="BI34" s="205">
        <f t="shared" si="38"/>
        <v>95.412659141902054</v>
      </c>
      <c r="BJ34" s="205">
        <f t="shared" si="39"/>
        <v>61.679882769687737</v>
      </c>
      <c r="BK34" s="208">
        <f>Knowledge!D33</f>
        <v>0.11747851002865328</v>
      </c>
      <c r="BL34" s="208">
        <f t="shared" si="40"/>
        <v>0.88252148997134672</v>
      </c>
      <c r="BM34" s="207">
        <f>'Correction coefficients'!U37</f>
        <v>0.97495292371309539</v>
      </c>
      <c r="BN34" s="208">
        <f t="shared" si="41"/>
        <v>86.181273781832957</v>
      </c>
      <c r="BO34" s="208">
        <f t="shared" si="42"/>
        <v>84.033371744564874</v>
      </c>
      <c r="BP34" s="208">
        <f t="shared" si="43"/>
        <v>17.056587937841726</v>
      </c>
      <c r="BQ34" s="208">
        <f>Knowledge!G33</f>
        <v>0.10658307210031337</v>
      </c>
      <c r="BR34" s="208">
        <f t="shared" si="44"/>
        <v>0.89341692789968663</v>
      </c>
      <c r="BS34" s="207">
        <f>'Correction coefficients'!W37</f>
        <v>0.90447873519191324</v>
      </c>
      <c r="BT34" s="208">
        <f t="shared" si="45"/>
        <v>80.999584681629571</v>
      </c>
      <c r="BU34" s="208">
        <f t="shared" si="46"/>
        <v>53.482644586160802</v>
      </c>
      <c r="BV34" s="208">
        <f t="shared" si="47"/>
        <v>47.643104704853194</v>
      </c>
      <c r="BW34" s="205">
        <f t="shared" si="48"/>
        <v>83.590429231731264</v>
      </c>
      <c r="BX34" s="208">
        <f>Knowledge!J33</f>
        <v>0.47763347763347741</v>
      </c>
      <c r="BY34" s="208">
        <f t="shared" si="49"/>
        <v>0.52236652236652259</v>
      </c>
      <c r="BZ34" s="207">
        <f>'Correction coefficients'!Y37</f>
        <v>0.86073860977467864</v>
      </c>
      <c r="CA34" s="208">
        <f t="shared" si="50"/>
        <v>45.512482391204827</v>
      </c>
      <c r="CB34" s="208">
        <f t="shared" si="51"/>
        <v>82.494836130721723</v>
      </c>
      <c r="CC34" s="208">
        <f t="shared" si="52"/>
        <v>19.050754804330321</v>
      </c>
      <c r="CD34" s="205">
        <f t="shared" si="53"/>
        <v>77.403825494231569</v>
      </c>
      <c r="CE34" s="208">
        <f>Time!D33</f>
        <v>0.15974440894568698</v>
      </c>
      <c r="CF34" s="208">
        <f t="shared" si="54"/>
        <v>84.185303514376983</v>
      </c>
      <c r="CG34" s="208">
        <v>100</v>
      </c>
      <c r="CH34" s="208">
        <f>Time!G33</f>
        <v>0.19944016794961517</v>
      </c>
      <c r="CI34" s="208">
        <f t="shared" si="55"/>
        <v>80.255423372988105</v>
      </c>
      <c r="CJ34" s="208">
        <v>100</v>
      </c>
      <c r="CK34" s="208">
        <f t="shared" si="56"/>
        <v>82.220363443682544</v>
      </c>
      <c r="CL34" s="208">
        <f>Time!J33</f>
        <v>0.14913957934990441</v>
      </c>
      <c r="CM34" s="208">
        <f t="shared" si="57"/>
        <v>0.85086042065009559</v>
      </c>
      <c r="CN34" s="208">
        <f>'Correction coefficients'!AC37</f>
        <v>0.95685098692994575</v>
      </c>
      <c r="CO34" s="208">
        <f t="shared" si="58"/>
        <v>81.600516690628609</v>
      </c>
      <c r="CP34" s="208">
        <f t="shared" si="59"/>
        <v>79.429269891704649</v>
      </c>
      <c r="CQ34" s="208">
        <f t="shared" si="60"/>
        <v>21.692132040370538</v>
      </c>
      <c r="CR34" s="208">
        <f>Time!M33</f>
        <v>3.2467532467532423E-2</v>
      </c>
      <c r="CS34" s="208">
        <f t="shared" si="61"/>
        <v>0.96753246753246758</v>
      </c>
      <c r="CT34" s="207">
        <f>'Correction coefficients'!AE37</f>
        <v>0.65916272115293839</v>
      </c>
      <c r="CU34" s="208">
        <f t="shared" si="62"/>
        <v>64.138372076149324</v>
      </c>
      <c r="CV34" s="208">
        <f t="shared" si="63"/>
        <v>7.4317185760225577</v>
      </c>
      <c r="CW34" s="208">
        <f t="shared" si="64"/>
        <v>93.843541093785717</v>
      </c>
      <c r="CX34" s="208">
        <f t="shared" si="65"/>
        <v>72.869444383388966</v>
      </c>
      <c r="CY34" s="205">
        <f t="shared" si="66"/>
        <v>71.913199699907921</v>
      </c>
      <c r="CZ34" s="211">
        <f>Power!F33</f>
        <v>0.2214005165496149</v>
      </c>
      <c r="DA34" s="208">
        <f t="shared" si="67"/>
        <v>78.081348861588125</v>
      </c>
      <c r="DB34" s="208">
        <v>100</v>
      </c>
      <c r="DC34" s="211">
        <f>Power!K33</f>
        <v>0.16387098276350676</v>
      </c>
      <c r="DD34" s="208">
        <f t="shared" si="68"/>
        <v>83.776772706412828</v>
      </c>
      <c r="DE34" s="208">
        <v>100</v>
      </c>
      <c r="DF34" s="211">
        <f>Power!P33</f>
        <v>0.10220894499070421</v>
      </c>
      <c r="DG34" s="208">
        <f t="shared" si="69"/>
        <v>89.881314445920282</v>
      </c>
      <c r="DH34" s="208">
        <v>100</v>
      </c>
      <c r="DI34" s="286">
        <f t="shared" si="70"/>
        <v>83.913145337973745</v>
      </c>
      <c r="DJ34" s="287">
        <f>Power!U33</f>
        <v>0.3458672748331888</v>
      </c>
      <c r="DK34" s="285">
        <f t="shared" si="71"/>
        <v>65.759139791514315</v>
      </c>
      <c r="DL34" s="285">
        <v>100</v>
      </c>
      <c r="DM34" s="287">
        <f>Power!Z33</f>
        <v>0.47747389598299184</v>
      </c>
      <c r="DN34" s="285">
        <f t="shared" si="72"/>
        <v>52.73008429768381</v>
      </c>
      <c r="DO34" s="285">
        <v>100</v>
      </c>
      <c r="DP34" s="286">
        <f t="shared" si="73"/>
        <v>59.244612044599066</v>
      </c>
      <c r="DQ34" s="287">
        <f>Power!AE33</f>
        <v>0.11813808447832508</v>
      </c>
      <c r="DR34" s="285">
        <f t="shared" si="74"/>
        <v>88.304329636645818</v>
      </c>
      <c r="DS34" s="285">
        <v>100</v>
      </c>
      <c r="DT34" s="287">
        <f>Power!AJ33</f>
        <v>0.16387098276350676</v>
      </c>
      <c r="DU34" s="285">
        <f t="shared" si="75"/>
        <v>83.776772706412828</v>
      </c>
      <c r="DV34" s="285">
        <v>100</v>
      </c>
      <c r="DW34" s="286">
        <f>Power!AO33</f>
        <v>0.48139043703537066</v>
      </c>
      <c r="DX34" s="285">
        <f t="shared" si="76"/>
        <v>52.342346733498303</v>
      </c>
      <c r="DY34" s="285">
        <v>100</v>
      </c>
      <c r="DZ34" s="286">
        <f t="shared" si="77"/>
        <v>74.807816358852321</v>
      </c>
      <c r="EA34" s="286">
        <f t="shared" si="78"/>
        <v>89.277410472893976</v>
      </c>
      <c r="EB34" s="285">
        <f>Health!D33</f>
        <v>2.4709302325581439E-2</v>
      </c>
      <c r="EC34" s="285">
        <f t="shared" si="79"/>
        <v>0.97529069767441856</v>
      </c>
      <c r="ED34" s="285">
        <f>'Correction coefficients'!AO37</f>
        <v>0.91154696774008048</v>
      </c>
      <c r="EE34" s="285">
        <f t="shared" si="80"/>
        <v>89.013304534892157</v>
      </c>
      <c r="EF34" s="285">
        <f t="shared" si="81"/>
        <v>21.497480960999187</v>
      </c>
      <c r="EG34" s="285">
        <f t="shared" si="82"/>
        <v>79.574416627533125</v>
      </c>
      <c r="EH34" s="285">
        <f>Health!G33</f>
        <v>3.3007334963325308E-2</v>
      </c>
      <c r="EI34" s="285">
        <f t="shared" si="83"/>
        <v>0.96699266503667469</v>
      </c>
      <c r="EJ34" s="288">
        <f>'Correction coefficients'!AQ37</f>
        <v>0.99274476512077303</v>
      </c>
      <c r="EK34" s="285">
        <f t="shared" si="84"/>
        <v>96.03771370640905</v>
      </c>
      <c r="EL34" s="285">
        <f t="shared" si="85"/>
        <v>83.020074026054758</v>
      </c>
      <c r="EM34" s="285">
        <f t="shared" si="86"/>
        <v>18.010938607065928</v>
      </c>
      <c r="EN34" s="285">
        <f>Health!J33</f>
        <v>2.707423580786017E-2</v>
      </c>
      <c r="EO34" s="285">
        <f t="shared" si="87"/>
        <v>0.97292576419213983</v>
      </c>
      <c r="EP34" s="285">
        <f>'Correction coefficients'!AS37</f>
        <v>0.88016790131547584</v>
      </c>
      <c r="EQ34" s="285">
        <f t="shared" si="88"/>
        <v>85.777464772470367</v>
      </c>
      <c r="ER34" s="285">
        <f t="shared" si="89"/>
        <v>17.891144309859268</v>
      </c>
      <c r="ES34" s="289">
        <f t="shared" si="90"/>
        <v>83.201472682985951</v>
      </c>
      <c r="ET34" s="286">
        <f t="shared" si="91"/>
        <v>90.27616100459052</v>
      </c>
      <c r="EU34" s="285">
        <f>Health!M33</f>
        <v>0.20934256055363321</v>
      </c>
      <c r="EV34" s="285">
        <f t="shared" si="92"/>
        <v>0.79065743944636679</v>
      </c>
      <c r="EW34" s="285">
        <f>'Correction coefficients'!AU37</f>
        <v>0.8864161058927138</v>
      </c>
      <c r="EX34" s="285">
        <f t="shared" si="93"/>
        <v>70.384297368346111</v>
      </c>
      <c r="EY34" s="290">
        <f t="shared" si="94"/>
        <v>66.882255169038686</v>
      </c>
      <c r="EZ34" s="285">
        <f t="shared" si="95"/>
        <v>34.330522314409727</v>
      </c>
      <c r="FA34" s="285">
        <f>Health!P33</f>
        <v>2.7350427350427475E-2</v>
      </c>
      <c r="FB34" s="285">
        <f t="shared" si="96"/>
        <v>0.97264957264957252</v>
      </c>
      <c r="FC34" s="285">
        <f>'Correction coefficients'!AW37</f>
        <v>0.95955964743268152</v>
      </c>
      <c r="FD34" s="285">
        <f t="shared" si="97"/>
        <v>93.398212819710054</v>
      </c>
      <c r="FE34" s="285">
        <f t="shared" si="98"/>
        <v>40.603565259641584</v>
      </c>
      <c r="FF34" s="289">
        <f t="shared" si="99"/>
        <v>60.44220193401452</v>
      </c>
      <c r="FG34" s="285">
        <f t="shared" si="100"/>
        <v>81.891255094028082</v>
      </c>
      <c r="FH34" s="285">
        <f>Health!S33</f>
        <v>1.3771186440678096E-2</v>
      </c>
      <c r="FI34" s="291">
        <f t="shared" si="101"/>
        <v>0.9862288135593219</v>
      </c>
      <c r="FJ34" s="291">
        <f>'Correction coefficients'!AY37</f>
        <v>0.97305730641349897</v>
      </c>
      <c r="FK34" s="285">
        <f t="shared" si="102"/>
        <v>96.006058130112052</v>
      </c>
      <c r="FL34" s="285">
        <f t="shared" si="103"/>
        <v>34.02175214253451</v>
      </c>
      <c r="FM34" s="289">
        <f t="shared" si="104"/>
        <v>67.009433390429038</v>
      </c>
      <c r="FN34" s="285">
        <f>Health!V33</f>
        <v>5.3533190578158862E-3</v>
      </c>
      <c r="FO34" s="292">
        <f t="shared" si="105"/>
        <v>0.99464668094218411</v>
      </c>
      <c r="FP34" s="293">
        <f>'Correction coefficients'!BA37</f>
        <v>0.96983714541171417</v>
      </c>
      <c r="FQ34" s="285">
        <f t="shared" si="106"/>
        <v>96.499884476082187</v>
      </c>
      <c r="FR34" s="285">
        <f t="shared" si="107"/>
        <v>15.065799233644887</v>
      </c>
      <c r="FS34" s="289">
        <f t="shared" si="108"/>
        <v>85.962699940088044</v>
      </c>
      <c r="FT34" s="285">
        <f t="shared" si="109"/>
        <v>96.252971303097127</v>
      </c>
    </row>
    <row r="35" spans="1:176" s="294" customFormat="1" ht="15.75" customHeight="1" x14ac:dyDescent="0.15">
      <c r="A35" s="185" t="s">
        <v>40</v>
      </c>
      <c r="B35" s="205">
        <f t="shared" si="0"/>
        <v>82.892825288449515</v>
      </c>
      <c r="C35" s="206">
        <f>Work!D35</f>
        <v>6.2549485352335621E-2</v>
      </c>
      <c r="D35" s="206">
        <f t="shared" si="1"/>
        <v>0.93745051464766438</v>
      </c>
      <c r="E35" s="207">
        <f>'Correction coefficients'!C38</f>
        <v>1</v>
      </c>
      <c r="F35" s="208">
        <f t="shared" si="2"/>
        <v>93.807600950118768</v>
      </c>
      <c r="G35" s="208">
        <f t="shared" si="3"/>
        <v>100.03299865932286</v>
      </c>
      <c r="H35" s="208">
        <f t="shared" si="4"/>
        <v>0</v>
      </c>
      <c r="I35" s="206">
        <f>Work!G35</f>
        <v>2.2646007151370773E-2</v>
      </c>
      <c r="J35" s="206">
        <f t="shared" si="5"/>
        <v>0.97735399284862923</v>
      </c>
      <c r="K35" s="207">
        <f>'Correction coefficients'!E38</f>
        <v>1</v>
      </c>
      <c r="L35" s="208">
        <f t="shared" si="6"/>
        <v>97.758045292014287</v>
      </c>
      <c r="M35" s="208">
        <f t="shared" si="7"/>
        <v>101.02175827183969</v>
      </c>
      <c r="N35" s="208">
        <f t="shared" si="8"/>
        <v>0</v>
      </c>
      <c r="O35" s="205">
        <f t="shared" si="110"/>
        <v>95.782823121066528</v>
      </c>
      <c r="P35" s="206">
        <f>Work!J35</f>
        <v>0.55762081784386619</v>
      </c>
      <c r="Q35" s="206">
        <f t="shared" si="9"/>
        <v>0.44237918215613381</v>
      </c>
      <c r="R35" s="207">
        <f>'Correction coefficients'!G38</f>
        <v>0.97211296159875538</v>
      </c>
      <c r="S35" s="208">
        <f t="shared" si="10"/>
        <v>43.574211154628017</v>
      </c>
      <c r="T35" s="208">
        <f t="shared" si="11"/>
        <v>98.180242454675906</v>
      </c>
      <c r="U35" s="208">
        <f t="shared" si="12"/>
        <v>3.4047316343334826</v>
      </c>
      <c r="V35" s="206">
        <f>Work!M35</f>
        <v>0.14878048780487807</v>
      </c>
      <c r="W35" s="206">
        <f t="shared" si="13"/>
        <v>0.85121951219512193</v>
      </c>
      <c r="X35" s="207">
        <f>'Correction coefficients'!I38</f>
        <v>0.88574022232529714</v>
      </c>
      <c r="Y35" s="208">
        <f t="shared" si="14"/>
        <v>75.641976637954485</v>
      </c>
      <c r="Z35" s="208">
        <f t="shared" si="15"/>
        <v>57.703798525125585</v>
      </c>
      <c r="AA35" s="208">
        <f t="shared" si="16"/>
        <v>43.463279559601375</v>
      </c>
      <c r="AB35" s="206">
        <f>Work!P35</f>
        <v>1.0385756676557945E-2</v>
      </c>
      <c r="AC35" s="206">
        <f t="shared" si="17"/>
        <v>0.98961424332344206</v>
      </c>
      <c r="AD35" s="209">
        <f>'Correction coefficients'!K38</f>
        <v>0.96962910779091471</v>
      </c>
      <c r="AE35" s="208">
        <f t="shared" si="18"/>
        <v>95.996318805278136</v>
      </c>
      <c r="AF35" s="208">
        <f t="shared" si="19"/>
        <v>25.550606609084934</v>
      </c>
      <c r="AG35" s="208">
        <f t="shared" si="20"/>
        <v>75.480632138475144</v>
      </c>
      <c r="AH35" s="205">
        <f t="shared" si="111"/>
        <v>71.73750219928688</v>
      </c>
      <c r="AI35" s="205">
        <f t="shared" si="21"/>
        <v>86.784224885593716</v>
      </c>
      <c r="AJ35" s="210">
        <f>Money!D34</f>
        <v>8.0371213447732459E-2</v>
      </c>
      <c r="AK35" s="210">
        <f t="shared" si="22"/>
        <v>0.91962878655226754</v>
      </c>
      <c r="AL35" s="207">
        <f>'Correction coefficients'!M38</f>
        <v>0.90341087150262966</v>
      </c>
      <c r="AM35" s="208">
        <f t="shared" si="23"/>
        <v>83.249461708290895</v>
      </c>
      <c r="AN35" s="208">
        <f t="shared" si="24"/>
        <v>45.702208155386657</v>
      </c>
      <c r="AO35" s="208">
        <f t="shared" si="25"/>
        <v>55.407538402916664</v>
      </c>
      <c r="AP35" s="210">
        <f>Money!G34</f>
        <v>1.7471325686849837E-2</v>
      </c>
      <c r="AQ35" s="210">
        <f t="shared" si="26"/>
        <v>0.98252867431315016</v>
      </c>
      <c r="AR35" s="207">
        <f>'Correction coefficients'!O38</f>
        <v>0.8199364503706259</v>
      </c>
      <c r="AS35" s="208">
        <f t="shared" si="27"/>
        <v>80.755496286764426</v>
      </c>
      <c r="AT35" s="208">
        <f t="shared" si="28"/>
        <v>8.2461904703135378</v>
      </c>
      <c r="AU35" s="208">
        <f t="shared" si="29"/>
        <v>92.88134028841948</v>
      </c>
      <c r="AV35" s="205">
        <f t="shared" si="112"/>
        <v>82.00247899752766</v>
      </c>
      <c r="AW35" s="210">
        <f>Money!J34</f>
        <v>1.4234875444839923E-2</v>
      </c>
      <c r="AX35" s="210">
        <f t="shared" si="30"/>
        <v>0.98576512455516008</v>
      </c>
      <c r="AY35" s="207">
        <f>'Correction coefficients'!Q38</f>
        <v>0.95828004966960012</v>
      </c>
      <c r="AZ35" s="208">
        <f t="shared" si="31"/>
        <v>94.519266199606548</v>
      </c>
      <c r="BA35" s="208">
        <f t="shared" si="32"/>
        <v>25.435611354027216</v>
      </c>
      <c r="BB35" s="208">
        <f t="shared" si="33"/>
        <v>75.603804514369443</v>
      </c>
      <c r="BC35" s="210">
        <f>Money!M34</f>
        <v>4.1841004184099972E-3</v>
      </c>
      <c r="BD35" s="210">
        <f t="shared" si="34"/>
        <v>0.99581589958159</v>
      </c>
      <c r="BE35" s="208">
        <f>'Correction coefficients'!S38</f>
        <v>0.89435158919782276</v>
      </c>
      <c r="BF35" s="208">
        <f t="shared" si="35"/>
        <v>89.170343701586205</v>
      </c>
      <c r="BG35" s="208">
        <f t="shared" si="36"/>
        <v>3.6580152854035828</v>
      </c>
      <c r="BH35" s="208">
        <f t="shared" si="37"/>
        <v>97.412909142257092</v>
      </c>
      <c r="BI35" s="205">
        <f t="shared" si="38"/>
        <v>91.84480495059637</v>
      </c>
      <c r="BJ35" s="205">
        <f t="shared" si="39"/>
        <v>74.272899147383271</v>
      </c>
      <c r="BK35" s="208">
        <f>Knowledge!D34</f>
        <v>0.15352697095435675</v>
      </c>
      <c r="BL35" s="208">
        <f t="shared" si="40"/>
        <v>0.84647302904564325</v>
      </c>
      <c r="BM35" s="207">
        <f>'Correction coefficients'!U38</f>
        <v>0.98939654975700098</v>
      </c>
      <c r="BN35" s="208">
        <f t="shared" si="41"/>
        <v>83.912251945611601</v>
      </c>
      <c r="BO35" s="208">
        <f t="shared" si="42"/>
        <v>95.027545525387609</v>
      </c>
      <c r="BP35" s="208">
        <f t="shared" si="43"/>
        <v>6.0776256301363363</v>
      </c>
      <c r="BQ35" s="208">
        <f>Knowledge!G34</f>
        <v>0.17037037037037028</v>
      </c>
      <c r="BR35" s="208">
        <f t="shared" si="44"/>
        <v>0.82962962962962972</v>
      </c>
      <c r="BS35" s="207">
        <f>'Correction coefficients'!W38</f>
        <v>0.92876713770998265</v>
      </c>
      <c r="BT35" s="208">
        <f t="shared" si="45"/>
        <v>77.282740910579918</v>
      </c>
      <c r="BU35" s="208">
        <f t="shared" si="46"/>
        <v>72.478171592618352</v>
      </c>
      <c r="BV35" s="208">
        <f t="shared" si="47"/>
        <v>28.675733647326435</v>
      </c>
      <c r="BW35" s="205">
        <f t="shared" si="48"/>
        <v>80.597496428095752</v>
      </c>
      <c r="BX35" s="208">
        <f>Knowledge!J34</f>
        <v>0.29146919431279605</v>
      </c>
      <c r="BY35" s="208">
        <f t="shared" si="49"/>
        <v>0.70853080568720395</v>
      </c>
      <c r="BZ35" s="207">
        <f>'Correction coefficients'!Y38</f>
        <v>0.9615087987764237</v>
      </c>
      <c r="CA35" s="208">
        <f t="shared" si="50"/>
        <v>68.444601783367119</v>
      </c>
      <c r="CB35" s="208">
        <f t="shared" si="51"/>
        <v>90.878499079383346</v>
      </c>
      <c r="CC35" s="208">
        <f t="shared" si="52"/>
        <v>10.352638445409143</v>
      </c>
      <c r="CD35" s="205">
        <f t="shared" si="53"/>
        <v>90.049166828111339</v>
      </c>
      <c r="CE35" s="208">
        <f>Time!D34</f>
        <v>4.9822064056939341E-2</v>
      </c>
      <c r="CF35" s="208">
        <f t="shared" si="54"/>
        <v>95.06761565836301</v>
      </c>
      <c r="CG35" s="208">
        <v>100</v>
      </c>
      <c r="CH35" s="208">
        <f>Time!G34</f>
        <v>0.13492675404780274</v>
      </c>
      <c r="CI35" s="208">
        <f t="shared" si="55"/>
        <v>86.642251349267525</v>
      </c>
      <c r="CJ35" s="208">
        <v>100</v>
      </c>
      <c r="CK35" s="208">
        <f t="shared" si="56"/>
        <v>90.854933503815261</v>
      </c>
      <c r="CL35" s="208">
        <f>Time!J34</f>
        <v>3.7735849056603765E-2</v>
      </c>
      <c r="CM35" s="208">
        <f t="shared" si="57"/>
        <v>0.96226415094339623</v>
      </c>
      <c r="CN35" s="208">
        <f>'Correction coefficients'!AC38</f>
        <v>0.96344080348414851</v>
      </c>
      <c r="CO35" s="208">
        <f t="shared" si="58"/>
        <v>92.781370128140864</v>
      </c>
      <c r="CP35" s="208">
        <f t="shared" si="59"/>
        <v>51.340180595497735</v>
      </c>
      <c r="CQ35" s="208">
        <f t="shared" si="60"/>
        <v>49.709136385096912</v>
      </c>
      <c r="CR35" s="208">
        <f>Time!M34</f>
        <v>4.5614035087719329E-2</v>
      </c>
      <c r="CS35" s="208">
        <f t="shared" si="61"/>
        <v>0.95438596491228067</v>
      </c>
      <c r="CT35" s="207">
        <f>'Correction coefficients'!AE38</f>
        <v>0.89665481605516939</v>
      </c>
      <c r="CU35" s="208">
        <f t="shared" si="62"/>
        <v>85.719722409591583</v>
      </c>
      <c r="CV35" s="208">
        <f t="shared" si="63"/>
        <v>30.299140807207934</v>
      </c>
      <c r="CW35" s="208">
        <f t="shared" si="64"/>
        <v>70.793857894587902</v>
      </c>
      <c r="CX35" s="208">
        <f t="shared" si="65"/>
        <v>89.250546268866231</v>
      </c>
      <c r="CY35" s="205">
        <f t="shared" si="66"/>
        <v>84.220394581646232</v>
      </c>
      <c r="CZ35" s="211">
        <f>Power!F34</f>
        <v>3.3378467094795194E-2</v>
      </c>
      <c r="DA35" s="208">
        <f t="shared" si="67"/>
        <v>96.695531757615271</v>
      </c>
      <c r="DB35" s="208">
        <v>100</v>
      </c>
      <c r="DC35" s="211">
        <f>Power!K34</f>
        <v>7.4610587075562784E-2</v>
      </c>
      <c r="DD35" s="208">
        <f t="shared" si="68"/>
        <v>92.613551879519278</v>
      </c>
      <c r="DE35" s="208">
        <v>100</v>
      </c>
      <c r="DF35" s="211">
        <f>Power!P34</f>
        <v>4.6619302906967142E-2</v>
      </c>
      <c r="DG35" s="208">
        <f t="shared" si="69"/>
        <v>95.384689012210259</v>
      </c>
      <c r="DH35" s="208">
        <v>100</v>
      </c>
      <c r="DI35" s="286">
        <f t="shared" si="70"/>
        <v>94.897924216448288</v>
      </c>
      <c r="DJ35" s="287">
        <f>Power!U34</f>
        <v>0.27442876803275895</v>
      </c>
      <c r="DK35" s="285">
        <f t="shared" si="71"/>
        <v>72.831551964756869</v>
      </c>
      <c r="DL35" s="285">
        <v>100</v>
      </c>
      <c r="DM35" s="287">
        <f>Power!Z34</f>
        <v>0.29639597049666022</v>
      </c>
      <c r="DN35" s="285">
        <f t="shared" si="72"/>
        <v>70.656798920830639</v>
      </c>
      <c r="DO35" s="285">
        <v>100</v>
      </c>
      <c r="DP35" s="286">
        <f t="shared" si="73"/>
        <v>71.744175442793761</v>
      </c>
      <c r="DQ35" s="287">
        <f>Power!AE34</f>
        <v>0.15143652411653719</v>
      </c>
      <c r="DR35" s="285">
        <f t="shared" si="74"/>
        <v>85.007784112462815</v>
      </c>
      <c r="DS35" s="285">
        <v>100</v>
      </c>
      <c r="DT35" s="287">
        <f>Power!AJ34</f>
        <v>0.11941355083273786</v>
      </c>
      <c r="DU35" s="285">
        <f t="shared" si="75"/>
        <v>88.178058467558955</v>
      </c>
      <c r="DV35" s="285">
        <v>100</v>
      </c>
      <c r="DW35" s="286">
        <f>Power!AO34</f>
        <v>0.10059881083770006</v>
      </c>
      <c r="DX35" s="285">
        <f t="shared" si="76"/>
        <v>90.040717727067701</v>
      </c>
      <c r="DY35" s="285">
        <v>100</v>
      </c>
      <c r="DZ35" s="286">
        <f t="shared" si="77"/>
        <v>87.742186769029828</v>
      </c>
      <c r="EA35" s="286">
        <f t="shared" si="78"/>
        <v>94.500463059669016</v>
      </c>
      <c r="EB35" s="285">
        <f>Health!D34</f>
        <v>3.1578947368421151E-2</v>
      </c>
      <c r="EC35" s="285">
        <f t="shared" si="79"/>
        <v>0.96842105263157885</v>
      </c>
      <c r="ED35" s="285">
        <f>'Correction coefficients'!AO38</f>
        <v>0.95868771015584875</v>
      </c>
      <c r="EE35" s="285">
        <f t="shared" si="80"/>
        <v>92.912922779994418</v>
      </c>
      <c r="EF35" s="285">
        <f t="shared" si="81"/>
        <v>43.653148698346122</v>
      </c>
      <c r="EG35" s="285">
        <f t="shared" si="82"/>
        <v>57.395407896353717</v>
      </c>
      <c r="EH35" s="285">
        <f>Health!G34</f>
        <v>2.0581113801452888E-2</v>
      </c>
      <c r="EI35" s="285">
        <f t="shared" si="83"/>
        <v>0.97941888619854711</v>
      </c>
      <c r="EJ35" s="288">
        <f>'Correction coefficients'!AQ38</f>
        <v>0.99758745125004766</v>
      </c>
      <c r="EK35" s="285">
        <f t="shared" si="84"/>
        <v>97.72854304850793</v>
      </c>
      <c r="EL35" s="285">
        <f t="shared" si="85"/>
        <v>90.509166567406041</v>
      </c>
      <c r="EM35" s="285">
        <f t="shared" si="86"/>
        <v>10.512748097533921</v>
      </c>
      <c r="EN35" s="285">
        <f>Health!J34</f>
        <v>1.1667810569663595E-2</v>
      </c>
      <c r="EO35" s="285">
        <f t="shared" si="87"/>
        <v>0.98833218943033641</v>
      </c>
      <c r="EP35" s="285">
        <f>'Correction coefficients'!AS38</f>
        <v>0.99287038946892137</v>
      </c>
      <c r="EQ35" s="285">
        <f t="shared" si="88"/>
        <v>98.147290818592623</v>
      </c>
      <c r="ER35" s="285">
        <f t="shared" si="89"/>
        <v>62.758656756139878</v>
      </c>
      <c r="ES35" s="285">
        <f t="shared" si="90"/>
        <v>38.261045507921466</v>
      </c>
      <c r="ET35" s="286">
        <f t="shared" si="91"/>
        <v>96.262918882365</v>
      </c>
      <c r="EU35" s="285">
        <f>Health!M34</f>
        <v>0.10901162790697683</v>
      </c>
      <c r="EV35" s="285">
        <f t="shared" si="92"/>
        <v>0.89098837209302317</v>
      </c>
      <c r="EW35" s="285">
        <f>'Correction coefficients'!AU38</f>
        <v>0.96192662213889391</v>
      </c>
      <c r="EX35" s="285">
        <f t="shared" si="93"/>
        <v>85.849478078114899</v>
      </c>
      <c r="EY35" s="290">
        <f t="shared" si="94"/>
        <v>75.650758969234175</v>
      </c>
      <c r="EZ35" s="285">
        <f t="shared" si="95"/>
        <v>25.441382584125797</v>
      </c>
      <c r="FA35" s="285">
        <f>Health!P34</f>
        <v>1.9332161687170446E-2</v>
      </c>
      <c r="FB35" s="285">
        <f t="shared" si="96"/>
        <v>0.98066783831282955</v>
      </c>
      <c r="FC35" s="285">
        <f>'Correction coefficients'!AW38</f>
        <v>0.94561217734180369</v>
      </c>
      <c r="FD35" s="285">
        <f t="shared" si="97"/>
        <v>92.805813533771385</v>
      </c>
      <c r="FE35" s="285">
        <f t="shared" si="98"/>
        <v>26.146846794506487</v>
      </c>
      <c r="FF35" s="289">
        <f t="shared" si="99"/>
        <v>74.902328763665707</v>
      </c>
      <c r="FG35" s="285">
        <f t="shared" si="100"/>
        <v>89.327645805943149</v>
      </c>
      <c r="FH35" s="285">
        <f>Health!S34</f>
        <v>6.2434963579603986E-3</v>
      </c>
      <c r="FI35" s="291">
        <f t="shared" si="101"/>
        <v>0.9937565036420396</v>
      </c>
      <c r="FJ35" s="291">
        <f>'Correction coefficients'!AY38</f>
        <v>0.98177985059028128</v>
      </c>
      <c r="FK35" s="285">
        <f t="shared" si="102"/>
        <v>97.589361055211398</v>
      </c>
      <c r="FL35" s="285">
        <f t="shared" si="103"/>
        <v>25.666520935739914</v>
      </c>
      <c r="FM35" s="289">
        <f t="shared" si="104"/>
        <v>75.356132613187299</v>
      </c>
      <c r="FN35" s="285">
        <f>Health!V34</f>
        <v>2.059732234809375E-3</v>
      </c>
      <c r="FO35" s="292">
        <f t="shared" si="105"/>
        <v>0.99794026776519063</v>
      </c>
      <c r="FP35" s="293">
        <f>'Correction coefficients'!BA38</f>
        <v>0.98886041198988528</v>
      </c>
      <c r="FQ35" s="285">
        <f t="shared" si="106"/>
        <v>98.695538808034698</v>
      </c>
      <c r="FR35" s="285">
        <f t="shared" si="107"/>
        <v>15.702873532379963</v>
      </c>
      <c r="FS35" s="289">
        <f t="shared" si="108"/>
        <v>85.313956011205448</v>
      </c>
      <c r="FT35" s="285">
        <f t="shared" si="109"/>
        <v>98.142449931623048</v>
      </c>
    </row>
    <row r="36" spans="1:176" s="294" customFormat="1" ht="15.75" customHeight="1" x14ac:dyDescent="0.15">
      <c r="A36" s="185" t="s">
        <v>41</v>
      </c>
      <c r="B36" s="205">
        <f t="shared" si="0"/>
        <v>76.969206541250585</v>
      </c>
      <c r="C36" s="206">
        <f>Work!D36</f>
        <v>0.15500945179584125</v>
      </c>
      <c r="D36" s="206">
        <f t="shared" si="1"/>
        <v>0.84499054820415875</v>
      </c>
      <c r="E36" s="207">
        <f>'Correction coefficients'!C39</f>
        <v>0.92765012567397409</v>
      </c>
      <c r="F36" s="208">
        <f t="shared" si="2"/>
        <v>78.601703235255897</v>
      </c>
      <c r="G36" s="208">
        <f t="shared" si="3"/>
        <v>69.25315354744474</v>
      </c>
      <c r="H36" s="208">
        <f t="shared" si="4"/>
        <v>30.879065331182169</v>
      </c>
      <c r="I36" s="206">
        <f>Work!G36</f>
        <v>6.0025542784163499E-2</v>
      </c>
      <c r="J36" s="206">
        <f t="shared" si="5"/>
        <v>0.9399744572158365</v>
      </c>
      <c r="K36" s="207">
        <f>'Correction coefficients'!E39</f>
        <v>0.97542622000826473</v>
      </c>
      <c r="L36" s="208">
        <f t="shared" si="6"/>
        <v>91.770697438930014</v>
      </c>
      <c r="M36" s="208">
        <f t="shared" si="7"/>
        <v>72.082719273120134</v>
      </c>
      <c r="N36" s="208">
        <f t="shared" si="8"/>
        <v>28.972500684222947</v>
      </c>
      <c r="O36" s="205">
        <f t="shared" si="110"/>
        <v>85.186200337092956</v>
      </c>
      <c r="P36" s="206">
        <f>Work!J36</f>
        <v>0.56107660455486541</v>
      </c>
      <c r="Q36" s="206">
        <f t="shared" si="9"/>
        <v>0.43892339544513459</v>
      </c>
      <c r="R36" s="207">
        <f>'Correction coefficients'!G39</f>
        <v>0.91785025874209147</v>
      </c>
      <c r="S36" s="208">
        <f t="shared" si="10"/>
        <v>40.883729255650138</v>
      </c>
      <c r="T36" s="208">
        <f t="shared" si="11"/>
        <v>92.061200525065857</v>
      </c>
      <c r="U36" s="208">
        <f t="shared" si="12"/>
        <v>9.5837851933538403</v>
      </c>
      <c r="V36" s="206">
        <f>Work!M36</f>
        <v>0.10271903323262843</v>
      </c>
      <c r="W36" s="206">
        <f t="shared" si="13"/>
        <v>0.89728096676737157</v>
      </c>
      <c r="X36" s="207">
        <f>'Correction coefficients'!I39</f>
        <v>0.79660925916478798</v>
      </c>
      <c r="Y36" s="208">
        <f t="shared" si="14"/>
        <v>71.76345029372284</v>
      </c>
      <c r="Z36" s="208">
        <f t="shared" si="15"/>
        <v>32.666638447770296</v>
      </c>
      <c r="AA36" s="208">
        <f t="shared" si="16"/>
        <v>68.533601002433045</v>
      </c>
      <c r="AB36" s="206">
        <f>Work!P36</f>
        <v>1.5407190022010298E-2</v>
      </c>
      <c r="AC36" s="206">
        <f t="shared" si="17"/>
        <v>0.9845928099779897</v>
      </c>
      <c r="AD36" s="209">
        <f>'Correction coefficients'!K39</f>
        <v>0.97448142388003944</v>
      </c>
      <c r="AE36" s="208">
        <f t="shared" si="18"/>
        <v>95.987272937530648</v>
      </c>
      <c r="AF36" s="208">
        <f t="shared" si="19"/>
        <v>37.913013267858425</v>
      </c>
      <c r="AG36" s="208">
        <f t="shared" si="20"/>
        <v>63.118274913464312</v>
      </c>
      <c r="AH36" s="205">
        <f t="shared" si="111"/>
        <v>69.544817495634547</v>
      </c>
      <c r="AI36" s="205">
        <f t="shared" si="21"/>
        <v>80.365288838340376</v>
      </c>
      <c r="AJ36" s="210">
        <f>Money!D35</f>
        <v>0.13503086419753085</v>
      </c>
      <c r="AK36" s="210">
        <f t="shared" si="22"/>
        <v>0.86496913580246915</v>
      </c>
      <c r="AL36" s="207">
        <f>'Correction coefficients'!M39</f>
        <v>0.86188211428434525</v>
      </c>
      <c r="AM36" s="208">
        <f t="shared" si="23"/>
        <v>74.804641328057372</v>
      </c>
      <c r="AN36" s="208">
        <f t="shared" si="24"/>
        <v>49.971176191685821</v>
      </c>
      <c r="AO36" s="208">
        <f t="shared" si="25"/>
        <v>51.20281320443614</v>
      </c>
      <c r="AP36" s="210">
        <f>Money!G35</f>
        <v>2.9215926076912591E-2</v>
      </c>
      <c r="AQ36" s="210">
        <f t="shared" si="26"/>
        <v>0.97078407392308741</v>
      </c>
      <c r="AR36" s="207">
        <f>'Correction coefficients'!O39</f>
        <v>0.81206124445499372</v>
      </c>
      <c r="AS36" s="208">
        <f t="shared" si="27"/>
        <v>79.045276193540033</v>
      </c>
      <c r="AT36" s="208">
        <f t="shared" si="28"/>
        <v>12.609520894493356</v>
      </c>
      <c r="AU36" s="208">
        <f t="shared" si="29"/>
        <v>88.530752789712963</v>
      </c>
      <c r="AV36" s="205">
        <f t="shared" si="112"/>
        <v>76.924958760798702</v>
      </c>
      <c r="AW36" s="210">
        <f>Money!J35</f>
        <v>1.7629179331307032E-2</v>
      </c>
      <c r="AX36" s="210">
        <f t="shared" si="30"/>
        <v>0.98237082066869297</v>
      </c>
      <c r="AY36" s="207">
        <f>'Correction coefficients'!Q39</f>
        <v>0.94626890290303167</v>
      </c>
      <c r="AZ36" s="208">
        <f t="shared" si="31"/>
        <v>93.029108913093381</v>
      </c>
      <c r="BA36" s="208">
        <f t="shared" si="32"/>
        <v>24.615250135363414</v>
      </c>
      <c r="BB36" s="208">
        <f t="shared" si="33"/>
        <v>76.432636400440856</v>
      </c>
      <c r="BC36" s="210">
        <f>Money!M35</f>
        <v>8.8495575221239076E-3</v>
      </c>
      <c r="BD36" s="210">
        <f t="shared" si="34"/>
        <v>0.99115044247787609</v>
      </c>
      <c r="BE36" s="208">
        <f>'Correction coefficients'!S39</f>
        <v>0.7530261098711325</v>
      </c>
      <c r="BF36" s="208">
        <f t="shared" si="35"/>
        <v>74.889854037620495</v>
      </c>
      <c r="BG36" s="208">
        <f t="shared" si="36"/>
        <v>3.0741460024839813</v>
      </c>
      <c r="BH36" s="208">
        <f t="shared" si="37"/>
        <v>98.099134052556352</v>
      </c>
      <c r="BI36" s="205">
        <f t="shared" si="38"/>
        <v>83.959481475356938</v>
      </c>
      <c r="BJ36" s="205">
        <f t="shared" si="39"/>
        <v>70.110209130801309</v>
      </c>
      <c r="BK36" s="208">
        <f>Knowledge!D35</f>
        <v>5.3061224489795888E-2</v>
      </c>
      <c r="BL36" s="208">
        <f t="shared" si="40"/>
        <v>0.94693877551020411</v>
      </c>
      <c r="BM36" s="207">
        <f>'Correction coefficients'!U39</f>
        <v>0.99914774651682003</v>
      </c>
      <c r="BN36" s="208">
        <f t="shared" si="41"/>
        <v>94.667042620401318</v>
      </c>
      <c r="BO36" s="208">
        <f t="shared" si="42"/>
        <v>99.482839006479367</v>
      </c>
      <c r="BP36" s="208">
        <f t="shared" si="43"/>
        <v>1.5557490920712063</v>
      </c>
      <c r="BQ36" s="208">
        <f>Knowledge!G35</f>
        <v>4.6242774566473965E-2</v>
      </c>
      <c r="BR36" s="208">
        <f t="shared" si="44"/>
        <v>0.95375722543352603</v>
      </c>
      <c r="BS36" s="207">
        <f>'Correction coefficients'!W39</f>
        <v>0.66596403753279665</v>
      </c>
      <c r="BT36" s="208">
        <f t="shared" si="45"/>
        <v>63.881633254903079</v>
      </c>
      <c r="BU36" s="208">
        <f t="shared" si="46"/>
        <v>10.565069104997482</v>
      </c>
      <c r="BV36" s="208">
        <f t="shared" si="47"/>
        <v>90.712981182778833</v>
      </c>
      <c r="BW36" s="205">
        <f t="shared" si="48"/>
        <v>79.274337937652206</v>
      </c>
      <c r="BX36" s="208">
        <f>Knowledge!J35</f>
        <v>0.30193905817174516</v>
      </c>
      <c r="BY36" s="208">
        <f t="shared" si="49"/>
        <v>0.69806094182825484</v>
      </c>
      <c r="BZ36" s="207">
        <f>'Correction coefficients'!Y39</f>
        <v>0.88275490599961548</v>
      </c>
      <c r="CA36" s="208">
        <f t="shared" si="50"/>
        <v>62.005455387474804</v>
      </c>
      <c r="CB36" s="208">
        <f t="shared" si="51"/>
        <v>75.206719179600185</v>
      </c>
      <c r="CC36" s="208">
        <f t="shared" si="52"/>
        <v>26.092322785728371</v>
      </c>
      <c r="CD36" s="205">
        <f t="shared" si="53"/>
        <v>69.836690513366577</v>
      </c>
      <c r="CE36" s="208">
        <f>Time!D35</f>
        <v>0.23795180722891551</v>
      </c>
      <c r="CF36" s="208">
        <f t="shared" si="54"/>
        <v>76.442771084337366</v>
      </c>
      <c r="CG36" s="208">
        <v>100</v>
      </c>
      <c r="CH36" s="208">
        <f>Time!G35</f>
        <v>0.26646706586826352</v>
      </c>
      <c r="CI36" s="208">
        <f t="shared" si="55"/>
        <v>73.619760479041915</v>
      </c>
      <c r="CJ36" s="208">
        <v>100</v>
      </c>
      <c r="CK36" s="208">
        <f t="shared" si="56"/>
        <v>75.03126578168964</v>
      </c>
      <c r="CL36" s="208">
        <f>Time!J35</f>
        <v>3.4682080924855363E-2</v>
      </c>
      <c r="CM36" s="208">
        <f t="shared" si="57"/>
        <v>0.96531791907514464</v>
      </c>
      <c r="CN36" s="208">
        <f>'Correction coefficients'!AC39</f>
        <v>0.77851043442172074</v>
      </c>
      <c r="CO36" s="208">
        <f t="shared" si="58"/>
        <v>75.39949718089197</v>
      </c>
      <c r="CP36" s="208">
        <f t="shared" si="59"/>
        <v>12.500561186661452</v>
      </c>
      <c r="CQ36" s="208">
        <f t="shared" si="60"/>
        <v>88.6685048857384</v>
      </c>
      <c r="CR36" s="208">
        <f>Time!M35</f>
        <v>8.4337349397590522E-2</v>
      </c>
      <c r="CS36" s="208">
        <f t="shared" si="61"/>
        <v>0.91566265060240948</v>
      </c>
      <c r="CT36" s="207">
        <f>'Correction coefficients'!AE39</f>
        <v>0.59132531977145786</v>
      </c>
      <c r="CU36" s="208">
        <f t="shared" si="62"/>
        <v>54.603996457354796</v>
      </c>
      <c r="CV36" s="208">
        <f t="shared" si="63"/>
        <v>14.561665708642719</v>
      </c>
      <c r="CW36" s="208">
        <f t="shared" si="64"/>
        <v>86.832091932516803</v>
      </c>
      <c r="CX36" s="208">
        <f t="shared" si="65"/>
        <v>65.001746819123383</v>
      </c>
      <c r="CY36" s="205">
        <f t="shared" si="66"/>
        <v>59.98451962836694</v>
      </c>
      <c r="CZ36" s="211">
        <f>Power!F35</f>
        <v>0.43300639982222366</v>
      </c>
      <c r="DA36" s="208">
        <f t="shared" si="67"/>
        <v>57.132366417599854</v>
      </c>
      <c r="DB36" s="208">
        <v>100</v>
      </c>
      <c r="DC36" s="211">
        <f>Power!K35</f>
        <v>0.44280986600287364</v>
      </c>
      <c r="DD36" s="208">
        <f t="shared" si="68"/>
        <v>56.161823265715512</v>
      </c>
      <c r="DE36" s="208">
        <v>100</v>
      </c>
      <c r="DF36" s="211">
        <f>Power!P35</f>
        <v>0.29528412388638414</v>
      </c>
      <c r="DG36" s="208">
        <f t="shared" si="69"/>
        <v>70.766871735247975</v>
      </c>
      <c r="DH36" s="208">
        <v>100</v>
      </c>
      <c r="DI36" s="286">
        <f t="shared" si="70"/>
        <v>61.353687139521107</v>
      </c>
      <c r="DJ36" s="287">
        <f>Power!U35</f>
        <v>0.42516038814815127</v>
      </c>
      <c r="DK36" s="285">
        <f t="shared" si="71"/>
        <v>57.909121573333024</v>
      </c>
      <c r="DL36" s="285">
        <v>100</v>
      </c>
      <c r="DM36" s="287">
        <f>Power!Z35</f>
        <v>0.44280986600287364</v>
      </c>
      <c r="DN36" s="285">
        <f t="shared" si="72"/>
        <v>56.161823265715512</v>
      </c>
      <c r="DO36" s="285">
        <v>100</v>
      </c>
      <c r="DP36" s="286">
        <f t="shared" si="73"/>
        <v>57.035472419524268</v>
      </c>
      <c r="DQ36" s="287">
        <f>Power!AE35</f>
        <v>0.30317786888367426</v>
      </c>
      <c r="DR36" s="285">
        <f t="shared" si="74"/>
        <v>69.985390980516243</v>
      </c>
      <c r="DS36" s="285">
        <v>100</v>
      </c>
      <c r="DT36" s="287">
        <f>Power!AJ35</f>
        <v>0.38785246756442682</v>
      </c>
      <c r="DU36" s="285">
        <f t="shared" si="75"/>
        <v>61.602605711121747</v>
      </c>
      <c r="DV36" s="285">
        <v>100</v>
      </c>
      <c r="DW36" s="286">
        <f>Power!AO35</f>
        <v>0.47023566592407973</v>
      </c>
      <c r="DX36" s="285">
        <f t="shared" si="76"/>
        <v>53.446669073516105</v>
      </c>
      <c r="DY36" s="285">
        <v>100</v>
      </c>
      <c r="DZ36" s="286">
        <f t="shared" si="77"/>
        <v>61.678221921718034</v>
      </c>
      <c r="EA36" s="286">
        <f t="shared" si="78"/>
        <v>92.743472664799299</v>
      </c>
      <c r="EB36" s="285">
        <f>Health!D35</f>
        <v>1.0928961748633892E-2</v>
      </c>
      <c r="EC36" s="285">
        <f t="shared" si="79"/>
        <v>0.98907103825136611</v>
      </c>
      <c r="ED36" s="285">
        <f>'Correction coefficients'!AO39</f>
        <v>0.94024357004687498</v>
      </c>
      <c r="EE36" s="285">
        <f t="shared" si="80"/>
        <v>93.066800719507938</v>
      </c>
      <c r="EF36" s="285">
        <f t="shared" si="81"/>
        <v>15.293965539626447</v>
      </c>
      <c r="EG36" s="285">
        <f t="shared" si="82"/>
        <v>85.753703926010047</v>
      </c>
      <c r="EH36" s="285">
        <f>Health!G35</f>
        <v>2.2140221402213944E-2</v>
      </c>
      <c r="EI36" s="285">
        <f t="shared" si="83"/>
        <v>0.97785977859778606</v>
      </c>
      <c r="EJ36" s="288">
        <f>'Correction coefficients'!AQ39</f>
        <v>0.98970605347706975</v>
      </c>
      <c r="EK36" s="285">
        <f t="shared" si="84"/>
        <v>96.811580490667623</v>
      </c>
      <c r="EL36" s="285">
        <f t="shared" si="85"/>
        <v>69.094232115100468</v>
      </c>
      <c r="EM36" s="285">
        <f t="shared" si="86"/>
        <v>31.932583344237848</v>
      </c>
      <c r="EN36" s="285">
        <f>Health!J35</f>
        <v>5.7236304170074082E-3</v>
      </c>
      <c r="EO36" s="285">
        <f t="shared" si="87"/>
        <v>0.99427636958299259</v>
      </c>
      <c r="EP36" s="285">
        <f>'Correction coefficients'!AS39</f>
        <v>0.90965353484203471</v>
      </c>
      <c r="EQ36" s="285">
        <f t="shared" si="88"/>
        <v>90.540254405906381</v>
      </c>
      <c r="ER36" s="285">
        <f t="shared" si="89"/>
        <v>5.7761373926315365</v>
      </c>
      <c r="ES36" s="289">
        <f t="shared" si="90"/>
        <v>95.286418806199393</v>
      </c>
      <c r="ET36" s="286">
        <f t="shared" si="91"/>
        <v>93.472878538693976</v>
      </c>
      <c r="EU36" s="285">
        <f>Health!M35</f>
        <v>0.11430734292202871</v>
      </c>
      <c r="EV36" s="285">
        <f t="shared" si="92"/>
        <v>0.88569265707797129</v>
      </c>
      <c r="EW36" s="285">
        <f>'Correction coefficients'!AU39</f>
        <v>0.94683719453109261</v>
      </c>
      <c r="EX36" s="285">
        <f t="shared" si="93"/>
        <v>84.02206831380505</v>
      </c>
      <c r="EY36" s="290">
        <f t="shared" si="94"/>
        <v>69.725306521916792</v>
      </c>
      <c r="EZ36" s="285">
        <f t="shared" si="95"/>
        <v>31.379112445981374</v>
      </c>
      <c r="FA36" s="285">
        <f>Health!P35</f>
        <v>3.6231884057971175E-3</v>
      </c>
      <c r="FB36" s="285">
        <f t="shared" si="96"/>
        <v>0.99637681159420288</v>
      </c>
      <c r="FC36" s="285">
        <f>'Correction coefficients'!AW39</f>
        <v>0.93170905383938896</v>
      </c>
      <c r="FD36" s="285">
        <f t="shared" si="97"/>
        <v>92.904996343396249</v>
      </c>
      <c r="FE36" s="285">
        <f t="shared" si="98"/>
        <v>4.9322352732179908</v>
      </c>
      <c r="FF36" s="289">
        <f t="shared" si="99"/>
        <v>96.116367085609994</v>
      </c>
      <c r="FG36" s="285">
        <f t="shared" si="100"/>
        <v>88.46353232860065</v>
      </c>
      <c r="FH36" s="285">
        <f>Health!S35</f>
        <v>1.3609145345672258E-2</v>
      </c>
      <c r="FI36" s="291">
        <f t="shared" si="101"/>
        <v>0.98639085465432774</v>
      </c>
      <c r="FJ36" s="291">
        <f>'Correction coefficients'!AY39</f>
        <v>0.95904081134928798</v>
      </c>
      <c r="FK36" s="285">
        <f t="shared" si="102"/>
        <v>94.652919469965212</v>
      </c>
      <c r="FL36" s="285">
        <f t="shared" si="103"/>
        <v>24.934913357787096</v>
      </c>
      <c r="FM36" s="289">
        <f t="shared" si="104"/>
        <v>76.103753757553605</v>
      </c>
      <c r="FN36" s="285">
        <f>Health!V35</f>
        <v>2.0768431983385627E-3</v>
      </c>
      <c r="FO36" s="292">
        <f t="shared" si="105"/>
        <v>0.99792315680166144</v>
      </c>
      <c r="FP36" s="293">
        <f>'Correction coefficients'!BA39</f>
        <v>0.98477841143957978</v>
      </c>
      <c r="FQ36" s="285">
        <f t="shared" si="106"/>
        <v>98.290584928297179</v>
      </c>
      <c r="FR36" s="285">
        <f t="shared" si="107"/>
        <v>12.057822615596173</v>
      </c>
      <c r="FS36" s="289">
        <f t="shared" si="108"/>
        <v>88.961126213169038</v>
      </c>
      <c r="FT36" s="285">
        <f t="shared" si="109"/>
        <v>96.471752199131203</v>
      </c>
    </row>
    <row r="37" spans="1:176" ht="15.75" customHeight="1" x14ac:dyDescent="0.15">
      <c r="V37" s="3"/>
      <c r="W37" s="3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  <c r="EO37" s="284"/>
      <c r="EP37" s="284"/>
      <c r="EQ37" s="284"/>
      <c r="ER37" s="284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4"/>
      <c r="FI37" s="284"/>
      <c r="FJ37" s="284"/>
      <c r="FK37" s="284"/>
      <c r="FL37" s="284"/>
      <c r="FM37" s="284"/>
      <c r="FN37" s="284"/>
      <c r="FO37" s="284"/>
      <c r="FP37" s="284"/>
      <c r="FQ37" s="284"/>
      <c r="FR37" s="284"/>
      <c r="FS37" s="284"/>
      <c r="FT37" s="284"/>
    </row>
    <row r="38" spans="1:176" ht="15.75" customHeight="1" x14ac:dyDescent="0.15">
      <c r="V38" s="3"/>
      <c r="W38" s="3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  <c r="EO38" s="284"/>
      <c r="EP38" s="284"/>
      <c r="EQ38" s="284"/>
      <c r="ER38" s="284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4"/>
      <c r="FI38" s="284"/>
      <c r="FJ38" s="284"/>
      <c r="FK38" s="284"/>
      <c r="FL38" s="284"/>
      <c r="FM38" s="284"/>
      <c r="FN38" s="284"/>
      <c r="FO38" s="284"/>
      <c r="FP38" s="284"/>
      <c r="FQ38" s="284"/>
      <c r="FR38" s="284"/>
      <c r="FS38" s="284"/>
      <c r="FT38" s="284"/>
    </row>
    <row r="39" spans="1:176" ht="15.75" customHeight="1" x14ac:dyDescent="0.15">
      <c r="V39" s="3"/>
      <c r="W39" s="3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  <c r="EO39" s="284"/>
      <c r="EP39" s="284"/>
      <c r="EQ39" s="284"/>
      <c r="ER39" s="284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4"/>
      <c r="FI39" s="284"/>
      <c r="FJ39" s="284"/>
      <c r="FK39" s="284"/>
      <c r="FL39" s="284"/>
      <c r="FM39" s="284"/>
      <c r="FN39" s="284"/>
      <c r="FO39" s="284"/>
      <c r="FP39" s="284"/>
      <c r="FQ39" s="284"/>
      <c r="FR39" s="284"/>
      <c r="FS39" s="284"/>
      <c r="FT39" s="284"/>
    </row>
    <row r="40" spans="1:176" ht="15.75" customHeight="1" x14ac:dyDescent="0.15">
      <c r="V40" s="3"/>
      <c r="W40" s="3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/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4"/>
      <c r="FJ40" s="284"/>
      <c r="FK40" s="284"/>
      <c r="FL40" s="284"/>
      <c r="FM40" s="284"/>
      <c r="FN40" s="284"/>
      <c r="FO40" s="284"/>
      <c r="FP40" s="284"/>
      <c r="FQ40" s="284"/>
      <c r="FR40" s="284"/>
      <c r="FS40" s="284"/>
      <c r="FT40" s="284"/>
    </row>
    <row r="41" spans="1:176" ht="15.75" customHeight="1" x14ac:dyDescent="0.15">
      <c r="V41" s="3"/>
      <c r="W41" s="3"/>
    </row>
    <row r="42" spans="1:176" ht="15.75" customHeight="1" x14ac:dyDescent="0.15">
      <c r="V42" s="3"/>
      <c r="W42" s="3"/>
    </row>
    <row r="43" spans="1:176" ht="15.75" customHeight="1" x14ac:dyDescent="0.15">
      <c r="V43" s="3"/>
      <c r="W43" s="3"/>
    </row>
    <row r="44" spans="1:176" ht="15.75" customHeight="1" x14ac:dyDescent="0.15">
      <c r="V44" s="3"/>
      <c r="W44" s="3"/>
    </row>
    <row r="45" spans="1:176" ht="15.75" customHeight="1" x14ac:dyDescent="0.15">
      <c r="V45" s="3"/>
      <c r="W45" s="3"/>
    </row>
    <row r="46" spans="1:176" ht="15.75" customHeight="1" x14ac:dyDescent="0.15">
      <c r="V46" s="3"/>
      <c r="W46" s="3"/>
    </row>
    <row r="47" spans="1:176" ht="15.75" customHeight="1" x14ac:dyDescent="0.15">
      <c r="V47" s="3"/>
      <c r="W47" s="3"/>
    </row>
    <row r="48" spans="1:176" ht="15.75" customHeight="1" x14ac:dyDescent="0.15">
      <c r="V48" s="3"/>
      <c r="W48" s="3"/>
    </row>
    <row r="49" spans="22:23" ht="15.75" customHeight="1" x14ac:dyDescent="0.15">
      <c r="V49" s="3"/>
      <c r="W49" s="3"/>
    </row>
    <row r="50" spans="22:23" ht="15.75" customHeight="1" x14ac:dyDescent="0.15">
      <c r="V50" s="3"/>
      <c r="W50" s="3"/>
    </row>
    <row r="51" spans="22:23" ht="15.75" customHeight="1" x14ac:dyDescent="0.15">
      <c r="V51" s="3"/>
      <c r="W51" s="3"/>
    </row>
    <row r="52" spans="22:23" ht="15.75" customHeight="1" x14ac:dyDescent="0.15">
      <c r="V52" s="3"/>
      <c r="W52" s="3"/>
    </row>
    <row r="53" spans="22:23" ht="15.75" customHeight="1" x14ac:dyDescent="0.15">
      <c r="V53" s="3"/>
      <c r="W53" s="3"/>
    </row>
    <row r="54" spans="22:23" ht="15.75" customHeight="1" x14ac:dyDescent="0.15">
      <c r="V54" s="3"/>
      <c r="W54" s="3"/>
    </row>
    <row r="55" spans="22:23" ht="15.75" customHeight="1" x14ac:dyDescent="0.15">
      <c r="V55" s="3"/>
      <c r="W55" s="3"/>
    </row>
    <row r="56" spans="22:23" ht="15.75" customHeight="1" x14ac:dyDescent="0.15">
      <c r="V56" s="3"/>
      <c r="W56" s="3"/>
    </row>
    <row r="57" spans="22:23" ht="15.75" customHeight="1" x14ac:dyDescent="0.15">
      <c r="V57" s="3"/>
      <c r="W57" s="3"/>
    </row>
    <row r="58" spans="22:23" ht="15.75" customHeight="1" x14ac:dyDescent="0.15">
      <c r="V58" s="3"/>
      <c r="W58" s="3"/>
    </row>
    <row r="59" spans="22:23" ht="15.75" customHeight="1" x14ac:dyDescent="0.15">
      <c r="V59" s="3"/>
      <c r="W59" s="3"/>
    </row>
    <row r="60" spans="22:23" ht="15.75" customHeight="1" x14ac:dyDescent="0.15">
      <c r="V60" s="3"/>
      <c r="W60" s="3"/>
    </row>
    <row r="61" spans="22:23" ht="15.75" customHeight="1" x14ac:dyDescent="0.15">
      <c r="V61" s="3"/>
      <c r="W61" s="3"/>
    </row>
    <row r="62" spans="22:23" ht="15.75" customHeight="1" x14ac:dyDescent="0.15">
      <c r="V62" s="3"/>
      <c r="W62" s="3"/>
    </row>
    <row r="63" spans="22:23" ht="15.75" customHeight="1" x14ac:dyDescent="0.15">
      <c r="V63" s="3"/>
      <c r="W63" s="3"/>
    </row>
    <row r="64" spans="22:23" ht="15.75" customHeight="1" x14ac:dyDescent="0.15">
      <c r="V64" s="3"/>
      <c r="W64" s="3"/>
    </row>
    <row r="65" spans="22:23" ht="15.75" customHeight="1" x14ac:dyDescent="0.15">
      <c r="V65" s="3"/>
      <c r="W65" s="3"/>
    </row>
    <row r="66" spans="22:23" ht="15.75" customHeight="1" x14ac:dyDescent="0.15">
      <c r="V66" s="3"/>
      <c r="W66" s="3"/>
    </row>
    <row r="67" spans="22:23" ht="15.75" customHeight="1" x14ac:dyDescent="0.15">
      <c r="V67" s="3"/>
      <c r="W67" s="3"/>
    </row>
    <row r="68" spans="22:23" ht="15.75" customHeight="1" x14ac:dyDescent="0.15">
      <c r="V68" s="3"/>
      <c r="W68" s="3"/>
    </row>
    <row r="69" spans="22:23" ht="15.75" customHeight="1" x14ac:dyDescent="0.15">
      <c r="V69" s="3"/>
      <c r="W69" s="3"/>
    </row>
    <row r="70" spans="22:23" ht="15.75" customHeight="1" x14ac:dyDescent="0.15">
      <c r="V70" s="3"/>
      <c r="W70" s="3"/>
    </row>
    <row r="71" spans="22:23" ht="15.75" customHeight="1" x14ac:dyDescent="0.15">
      <c r="V71" s="3"/>
      <c r="W71" s="3"/>
    </row>
    <row r="72" spans="22:23" ht="15.75" customHeight="1" x14ac:dyDescent="0.15">
      <c r="V72" s="3"/>
      <c r="W72" s="3"/>
    </row>
    <row r="73" spans="22:23" ht="15.75" customHeight="1" x14ac:dyDescent="0.15">
      <c r="V73" s="3"/>
      <c r="W73" s="3"/>
    </row>
    <row r="74" spans="22:23" ht="15.75" customHeight="1" x14ac:dyDescent="0.15">
      <c r="V74" s="3"/>
      <c r="W74" s="3"/>
    </row>
    <row r="75" spans="22:23" ht="15.75" customHeight="1" x14ac:dyDescent="0.15">
      <c r="V75" s="3"/>
      <c r="W75" s="3"/>
    </row>
    <row r="76" spans="22:23" ht="15.75" customHeight="1" x14ac:dyDescent="0.15">
      <c r="V76" s="3"/>
      <c r="W76" s="3"/>
    </row>
    <row r="77" spans="22:23" ht="15.75" customHeight="1" x14ac:dyDescent="0.15">
      <c r="V77" s="3"/>
      <c r="W77" s="3"/>
    </row>
    <row r="78" spans="22:23" ht="15.75" customHeight="1" x14ac:dyDescent="0.15">
      <c r="V78" s="3"/>
      <c r="W78" s="3"/>
    </row>
    <row r="79" spans="22:23" ht="15.75" customHeight="1" x14ac:dyDescent="0.15">
      <c r="V79" s="3"/>
      <c r="W79" s="3"/>
    </row>
    <row r="80" spans="22:23" ht="15.75" customHeight="1" x14ac:dyDescent="0.15">
      <c r="V80" s="3"/>
      <c r="W80" s="3"/>
    </row>
    <row r="81" spans="22:23" ht="15.75" customHeight="1" x14ac:dyDescent="0.15">
      <c r="V81" s="3"/>
      <c r="W81" s="3"/>
    </row>
    <row r="82" spans="22:23" ht="15.75" customHeight="1" x14ac:dyDescent="0.15">
      <c r="V82" s="3"/>
      <c r="W82" s="3"/>
    </row>
    <row r="83" spans="22:23" ht="15.75" customHeight="1" x14ac:dyDescent="0.15">
      <c r="V83" s="3"/>
      <c r="W83" s="3"/>
    </row>
    <row r="84" spans="22:23" ht="15.75" customHeight="1" x14ac:dyDescent="0.15">
      <c r="V84" s="3"/>
      <c r="W84" s="3"/>
    </row>
    <row r="85" spans="22:23" ht="15.75" customHeight="1" x14ac:dyDescent="0.15">
      <c r="V85" s="3"/>
      <c r="W85" s="3"/>
    </row>
    <row r="86" spans="22:23" ht="15.75" customHeight="1" x14ac:dyDescent="0.15">
      <c r="V86" s="3"/>
      <c r="W86" s="3"/>
    </row>
    <row r="87" spans="22:23" ht="15.75" customHeight="1" x14ac:dyDescent="0.15">
      <c r="V87" s="3"/>
      <c r="W87" s="3"/>
    </row>
    <row r="88" spans="22:23" ht="15.75" customHeight="1" x14ac:dyDescent="0.15">
      <c r="V88" s="3"/>
      <c r="W88" s="3"/>
    </row>
    <row r="89" spans="22:23" ht="15.75" customHeight="1" x14ac:dyDescent="0.15">
      <c r="V89" s="3"/>
      <c r="W89" s="3"/>
    </row>
    <row r="90" spans="22:23" ht="15.75" customHeight="1" x14ac:dyDescent="0.15">
      <c r="V90" s="3"/>
      <c r="W90" s="3"/>
    </row>
    <row r="91" spans="22:23" ht="15.75" customHeight="1" x14ac:dyDescent="0.15">
      <c r="V91" s="3"/>
      <c r="W91" s="3"/>
    </row>
    <row r="92" spans="22:23" ht="15.75" customHeight="1" x14ac:dyDescent="0.15">
      <c r="V92" s="3"/>
      <c r="W92" s="3"/>
    </row>
    <row r="93" spans="22:23" ht="15.75" customHeight="1" x14ac:dyDescent="0.15">
      <c r="V93" s="3"/>
      <c r="W93" s="3"/>
    </row>
    <row r="94" spans="22:23" ht="15.75" customHeight="1" x14ac:dyDescent="0.15">
      <c r="V94" s="3"/>
      <c r="W94" s="3"/>
    </row>
    <row r="95" spans="22:23" ht="15.75" customHeight="1" x14ac:dyDescent="0.15">
      <c r="V95" s="3"/>
      <c r="W95" s="3"/>
    </row>
    <row r="96" spans="22:23" ht="15.75" customHeight="1" x14ac:dyDescent="0.15">
      <c r="V96" s="3"/>
      <c r="W96" s="3"/>
    </row>
    <row r="97" spans="22:23" ht="15.75" customHeight="1" x14ac:dyDescent="0.15">
      <c r="V97" s="3"/>
      <c r="W97" s="3"/>
    </row>
    <row r="98" spans="22:23" ht="15.75" customHeight="1" x14ac:dyDescent="0.15">
      <c r="V98" s="3"/>
      <c r="W98" s="3"/>
    </row>
    <row r="99" spans="22:23" ht="15.75" customHeight="1" x14ac:dyDescent="0.15">
      <c r="V99" s="3"/>
      <c r="W99" s="3"/>
    </row>
    <row r="100" spans="22:23" ht="15.75" customHeight="1" x14ac:dyDescent="0.15">
      <c r="V100" s="3"/>
      <c r="W100" s="3"/>
    </row>
    <row r="101" spans="22:23" ht="15.75" customHeight="1" x14ac:dyDescent="0.15">
      <c r="V101" s="3"/>
      <c r="W101" s="3"/>
    </row>
    <row r="102" spans="22:23" ht="15.75" customHeight="1" x14ac:dyDescent="0.15">
      <c r="V102" s="3"/>
      <c r="W102" s="3"/>
    </row>
    <row r="103" spans="22:23" ht="15.75" customHeight="1" x14ac:dyDescent="0.15">
      <c r="V103" s="3"/>
      <c r="W103" s="3"/>
    </row>
    <row r="104" spans="22:23" ht="15.75" customHeight="1" x14ac:dyDescent="0.15">
      <c r="V104" s="3"/>
      <c r="W104" s="3"/>
    </row>
    <row r="105" spans="22:23" ht="15.75" customHeight="1" x14ac:dyDescent="0.15">
      <c r="V105" s="3"/>
      <c r="W105" s="3"/>
    </row>
    <row r="106" spans="22:23" ht="15.75" customHeight="1" x14ac:dyDescent="0.15">
      <c r="V106" s="3"/>
      <c r="W106" s="3"/>
    </row>
    <row r="107" spans="22:23" ht="15.75" customHeight="1" x14ac:dyDescent="0.15">
      <c r="V107" s="3"/>
      <c r="W107" s="3"/>
    </row>
    <row r="108" spans="22:23" ht="15.75" customHeight="1" x14ac:dyDescent="0.15">
      <c r="V108" s="3"/>
      <c r="W108" s="3"/>
    </row>
    <row r="109" spans="22:23" ht="15.75" customHeight="1" x14ac:dyDescent="0.15">
      <c r="V109" s="3"/>
      <c r="W109" s="3"/>
    </row>
    <row r="110" spans="22:23" ht="15.75" customHeight="1" x14ac:dyDescent="0.15">
      <c r="V110" s="3"/>
      <c r="W110" s="3"/>
    </row>
    <row r="111" spans="22:23" ht="15.75" customHeight="1" x14ac:dyDescent="0.15">
      <c r="V111" s="3"/>
      <c r="W111" s="3"/>
    </row>
    <row r="112" spans="22:23" ht="15.75" customHeight="1" x14ac:dyDescent="0.15">
      <c r="V112" s="3"/>
      <c r="W112" s="3"/>
    </row>
    <row r="113" spans="22:23" ht="15.75" customHeight="1" x14ac:dyDescent="0.15">
      <c r="V113" s="3"/>
      <c r="W113" s="3"/>
    </row>
    <row r="114" spans="22:23" ht="15.75" customHeight="1" x14ac:dyDescent="0.15">
      <c r="V114" s="3"/>
      <c r="W114" s="3"/>
    </row>
    <row r="115" spans="22:23" ht="15.75" customHeight="1" x14ac:dyDescent="0.15">
      <c r="V115" s="3"/>
      <c r="W115" s="3"/>
    </row>
    <row r="116" spans="22:23" ht="15.75" customHeight="1" x14ac:dyDescent="0.15">
      <c r="V116" s="3"/>
      <c r="W116" s="3"/>
    </row>
    <row r="117" spans="22:23" ht="15.75" customHeight="1" x14ac:dyDescent="0.15">
      <c r="V117" s="3"/>
      <c r="W117" s="3"/>
    </row>
    <row r="118" spans="22:23" ht="15.75" customHeight="1" x14ac:dyDescent="0.15">
      <c r="V118" s="3"/>
      <c r="W118" s="3"/>
    </row>
    <row r="119" spans="22:23" ht="15.75" customHeight="1" x14ac:dyDescent="0.15">
      <c r="V119" s="3"/>
      <c r="W119" s="3"/>
    </row>
    <row r="120" spans="22:23" ht="15.75" customHeight="1" x14ac:dyDescent="0.15">
      <c r="V120" s="3"/>
      <c r="W120" s="3"/>
    </row>
    <row r="121" spans="22:23" ht="15.75" customHeight="1" x14ac:dyDescent="0.15">
      <c r="V121" s="3"/>
      <c r="W121" s="3"/>
    </row>
    <row r="122" spans="22:23" ht="15.75" customHeight="1" x14ac:dyDescent="0.15">
      <c r="V122" s="3"/>
      <c r="W122" s="3"/>
    </row>
    <row r="123" spans="22:23" ht="15.75" customHeight="1" x14ac:dyDescent="0.15">
      <c r="V123" s="3"/>
      <c r="W123" s="3"/>
    </row>
    <row r="124" spans="22:23" ht="15.75" customHeight="1" x14ac:dyDescent="0.15">
      <c r="V124" s="3"/>
      <c r="W124" s="3"/>
    </row>
    <row r="125" spans="22:23" ht="15.75" customHeight="1" x14ac:dyDescent="0.15">
      <c r="V125" s="3"/>
      <c r="W125" s="3"/>
    </row>
    <row r="126" spans="22:23" ht="15.75" customHeight="1" x14ac:dyDescent="0.15">
      <c r="V126" s="3"/>
      <c r="W126" s="3"/>
    </row>
    <row r="127" spans="22:23" ht="15.75" customHeight="1" x14ac:dyDescent="0.15">
      <c r="V127" s="3"/>
      <c r="W127" s="3"/>
    </row>
    <row r="128" spans="22:23" ht="15.75" customHeight="1" x14ac:dyDescent="0.15">
      <c r="V128" s="3"/>
      <c r="W128" s="3"/>
    </row>
    <row r="129" spans="22:23" ht="15.75" customHeight="1" x14ac:dyDescent="0.15">
      <c r="V129" s="3"/>
      <c r="W129" s="3"/>
    </row>
    <row r="130" spans="22:23" ht="15.75" customHeight="1" x14ac:dyDescent="0.15">
      <c r="V130" s="3"/>
      <c r="W130" s="3"/>
    </row>
    <row r="131" spans="22:23" ht="15.75" customHeight="1" x14ac:dyDescent="0.15">
      <c r="V131" s="3"/>
      <c r="W131" s="3"/>
    </row>
    <row r="132" spans="22:23" ht="15.75" customHeight="1" x14ac:dyDescent="0.15">
      <c r="V132" s="3"/>
      <c r="W132" s="3"/>
    </row>
    <row r="133" spans="22:23" ht="15.75" customHeight="1" x14ac:dyDescent="0.15">
      <c r="V133" s="3"/>
      <c r="W133" s="3"/>
    </row>
    <row r="134" spans="22:23" ht="15.75" customHeight="1" x14ac:dyDescent="0.15">
      <c r="V134" s="3"/>
      <c r="W134" s="3"/>
    </row>
    <row r="135" spans="22:23" ht="15.75" customHeight="1" x14ac:dyDescent="0.15">
      <c r="V135" s="3"/>
      <c r="W135" s="3"/>
    </row>
    <row r="136" spans="22:23" ht="15.75" customHeight="1" x14ac:dyDescent="0.15">
      <c r="V136" s="3"/>
      <c r="W136" s="3"/>
    </row>
    <row r="137" spans="22:23" ht="15.75" customHeight="1" x14ac:dyDescent="0.15">
      <c r="V137" s="3"/>
      <c r="W137" s="3"/>
    </row>
    <row r="138" spans="22:23" ht="15.75" customHeight="1" x14ac:dyDescent="0.15">
      <c r="V138" s="3"/>
      <c r="W138" s="3"/>
    </row>
    <row r="139" spans="22:23" ht="15.75" customHeight="1" x14ac:dyDescent="0.15">
      <c r="V139" s="3"/>
      <c r="W139" s="3"/>
    </row>
    <row r="140" spans="22:23" ht="15.75" customHeight="1" x14ac:dyDescent="0.15">
      <c r="V140" s="3"/>
      <c r="W140" s="3"/>
    </row>
    <row r="141" spans="22:23" ht="15.75" customHeight="1" x14ac:dyDescent="0.15">
      <c r="V141" s="3"/>
      <c r="W141" s="3"/>
    </row>
    <row r="142" spans="22:23" ht="15.75" customHeight="1" x14ac:dyDescent="0.15">
      <c r="V142" s="3"/>
      <c r="W142" s="3"/>
    </row>
    <row r="143" spans="22:23" ht="15.75" customHeight="1" x14ac:dyDescent="0.15">
      <c r="V143" s="3"/>
      <c r="W143" s="3"/>
    </row>
    <row r="144" spans="22:23" ht="15.75" customHeight="1" x14ac:dyDescent="0.15">
      <c r="V144" s="3"/>
      <c r="W144" s="3"/>
    </row>
    <row r="145" spans="22:23" ht="15.75" customHeight="1" x14ac:dyDescent="0.15">
      <c r="V145" s="3"/>
      <c r="W145" s="3"/>
    </row>
    <row r="146" spans="22:23" ht="15.75" customHeight="1" x14ac:dyDescent="0.15">
      <c r="V146" s="3"/>
      <c r="W146" s="3"/>
    </row>
    <row r="147" spans="22:23" ht="15.75" customHeight="1" x14ac:dyDescent="0.15">
      <c r="V147" s="3"/>
      <c r="W147" s="3"/>
    </row>
    <row r="148" spans="22:23" ht="15.75" customHeight="1" x14ac:dyDescent="0.15">
      <c r="V148" s="3"/>
      <c r="W148" s="3"/>
    </row>
    <row r="149" spans="22:23" ht="15.75" customHeight="1" x14ac:dyDescent="0.15">
      <c r="V149" s="3"/>
      <c r="W149" s="3"/>
    </row>
    <row r="150" spans="22:23" ht="15.75" customHeight="1" x14ac:dyDescent="0.15">
      <c r="V150" s="3"/>
      <c r="W150" s="3"/>
    </row>
    <row r="151" spans="22:23" ht="15.75" customHeight="1" x14ac:dyDescent="0.15">
      <c r="V151" s="3"/>
      <c r="W151" s="3"/>
    </row>
    <row r="152" spans="22:23" ht="15.75" customHeight="1" x14ac:dyDescent="0.15">
      <c r="V152" s="3"/>
      <c r="W152" s="3"/>
    </row>
    <row r="153" spans="22:23" ht="15.75" customHeight="1" x14ac:dyDescent="0.15">
      <c r="V153" s="3"/>
      <c r="W153" s="3"/>
    </row>
    <row r="154" spans="22:23" ht="15.75" customHeight="1" x14ac:dyDescent="0.15">
      <c r="V154" s="3"/>
      <c r="W154" s="3"/>
    </row>
    <row r="155" spans="22:23" ht="15.75" customHeight="1" x14ac:dyDescent="0.15">
      <c r="V155" s="3"/>
      <c r="W155" s="3"/>
    </row>
    <row r="156" spans="22:23" ht="15.75" customHeight="1" x14ac:dyDescent="0.15">
      <c r="V156" s="3"/>
      <c r="W156" s="3"/>
    </row>
    <row r="157" spans="22:23" ht="15.75" customHeight="1" x14ac:dyDescent="0.15">
      <c r="V157" s="3"/>
      <c r="W157" s="3"/>
    </row>
    <row r="158" spans="22:23" ht="15.75" customHeight="1" x14ac:dyDescent="0.15">
      <c r="V158" s="3"/>
      <c r="W158" s="3"/>
    </row>
    <row r="159" spans="22:23" ht="15.75" customHeight="1" x14ac:dyDescent="0.15">
      <c r="V159" s="3"/>
      <c r="W159" s="3"/>
    </row>
    <row r="160" spans="22:23" ht="15.75" customHeight="1" x14ac:dyDescent="0.15">
      <c r="V160" s="3"/>
      <c r="W160" s="3"/>
    </row>
    <row r="161" spans="22:23" ht="15.75" customHeight="1" x14ac:dyDescent="0.15">
      <c r="V161" s="3"/>
      <c r="W161" s="3"/>
    </row>
    <row r="162" spans="22:23" ht="15.75" customHeight="1" x14ac:dyDescent="0.15">
      <c r="V162" s="3"/>
      <c r="W162" s="3"/>
    </row>
    <row r="163" spans="22:23" ht="15.75" customHeight="1" x14ac:dyDescent="0.15">
      <c r="V163" s="3"/>
      <c r="W163" s="3"/>
    </row>
    <row r="164" spans="22:23" ht="15.75" customHeight="1" x14ac:dyDescent="0.15">
      <c r="V164" s="3"/>
      <c r="W164" s="3"/>
    </row>
    <row r="165" spans="22:23" ht="15.75" customHeight="1" x14ac:dyDescent="0.15">
      <c r="V165" s="3"/>
      <c r="W165" s="3"/>
    </row>
    <row r="166" spans="22:23" ht="15.75" customHeight="1" x14ac:dyDescent="0.15">
      <c r="V166" s="3"/>
      <c r="W166" s="3"/>
    </row>
    <row r="167" spans="22:23" ht="15.75" customHeight="1" x14ac:dyDescent="0.15">
      <c r="V167" s="3"/>
      <c r="W167" s="3"/>
    </row>
    <row r="168" spans="22:23" ht="15.75" customHeight="1" x14ac:dyDescent="0.15">
      <c r="V168" s="3"/>
      <c r="W168" s="3"/>
    </row>
    <row r="169" spans="22:23" ht="15.75" customHeight="1" x14ac:dyDescent="0.15">
      <c r="V169" s="3"/>
      <c r="W169" s="3"/>
    </row>
    <row r="170" spans="22:23" ht="15.75" customHeight="1" x14ac:dyDescent="0.15">
      <c r="V170" s="3"/>
      <c r="W170" s="3"/>
    </row>
    <row r="171" spans="22:23" ht="15.75" customHeight="1" x14ac:dyDescent="0.15">
      <c r="V171" s="3"/>
      <c r="W171" s="3"/>
    </row>
    <row r="172" spans="22:23" ht="15.75" customHeight="1" x14ac:dyDescent="0.15">
      <c r="V172" s="3"/>
      <c r="W172" s="3"/>
    </row>
    <row r="173" spans="22:23" ht="15.75" customHeight="1" x14ac:dyDescent="0.15">
      <c r="V173" s="3"/>
      <c r="W173" s="3"/>
    </row>
    <row r="174" spans="22:23" ht="15.75" customHeight="1" x14ac:dyDescent="0.15">
      <c r="V174" s="3"/>
      <c r="W174" s="3"/>
    </row>
    <row r="175" spans="22:23" ht="15.75" customHeight="1" x14ac:dyDescent="0.15">
      <c r="V175" s="3"/>
      <c r="W175" s="3"/>
    </row>
    <row r="176" spans="22:23" ht="15.75" customHeight="1" x14ac:dyDescent="0.15">
      <c r="V176" s="3"/>
      <c r="W176" s="3"/>
    </row>
    <row r="177" spans="22:23" ht="15.75" customHeight="1" x14ac:dyDescent="0.15">
      <c r="V177" s="3"/>
      <c r="W177" s="3"/>
    </row>
    <row r="178" spans="22:23" ht="15.75" customHeight="1" x14ac:dyDescent="0.15">
      <c r="V178" s="3"/>
      <c r="W178" s="3"/>
    </row>
    <row r="179" spans="22:23" ht="15.75" customHeight="1" x14ac:dyDescent="0.15">
      <c r="V179" s="3"/>
      <c r="W179" s="3"/>
    </row>
    <row r="180" spans="22:23" ht="15.75" customHeight="1" x14ac:dyDescent="0.15">
      <c r="V180" s="3"/>
      <c r="W180" s="3"/>
    </row>
    <row r="181" spans="22:23" ht="15.75" customHeight="1" x14ac:dyDescent="0.15">
      <c r="V181" s="3"/>
      <c r="W181" s="3"/>
    </row>
    <row r="182" spans="22:23" ht="15.75" customHeight="1" x14ac:dyDescent="0.15">
      <c r="V182" s="3"/>
      <c r="W182" s="3"/>
    </row>
    <row r="183" spans="22:23" ht="15.75" customHeight="1" x14ac:dyDescent="0.15">
      <c r="V183" s="3"/>
      <c r="W183" s="3"/>
    </row>
    <row r="184" spans="22:23" ht="15.75" customHeight="1" x14ac:dyDescent="0.15">
      <c r="V184" s="3"/>
      <c r="W184" s="3"/>
    </row>
    <row r="185" spans="22:23" ht="15.75" customHeight="1" x14ac:dyDescent="0.15">
      <c r="V185" s="3"/>
      <c r="W185" s="3"/>
    </row>
    <row r="186" spans="22:23" ht="15.75" customHeight="1" x14ac:dyDescent="0.15">
      <c r="V186" s="3"/>
      <c r="W186" s="3"/>
    </row>
    <row r="187" spans="22:23" ht="15.75" customHeight="1" x14ac:dyDescent="0.15">
      <c r="V187" s="3"/>
      <c r="W187" s="3"/>
    </row>
    <row r="188" spans="22:23" ht="15.75" customHeight="1" x14ac:dyDescent="0.15">
      <c r="V188" s="3"/>
      <c r="W188" s="3"/>
    </row>
    <row r="189" spans="22:23" ht="15.75" customHeight="1" x14ac:dyDescent="0.15">
      <c r="V189" s="3"/>
      <c r="W189" s="3"/>
    </row>
    <row r="190" spans="22:23" ht="15.75" customHeight="1" x14ac:dyDescent="0.15">
      <c r="V190" s="3"/>
      <c r="W190" s="3"/>
    </row>
    <row r="191" spans="22:23" ht="15.75" customHeight="1" x14ac:dyDescent="0.15">
      <c r="V191" s="3"/>
      <c r="W191" s="3"/>
    </row>
    <row r="192" spans="22:23" ht="15.75" customHeight="1" x14ac:dyDescent="0.15">
      <c r="V192" s="3"/>
      <c r="W192" s="3"/>
    </row>
    <row r="193" spans="22:23" ht="15.75" customHeight="1" x14ac:dyDescent="0.15">
      <c r="V193" s="3"/>
      <c r="W193" s="3"/>
    </row>
    <row r="194" spans="22:23" ht="15.75" customHeight="1" x14ac:dyDescent="0.15">
      <c r="V194" s="3"/>
      <c r="W194" s="3"/>
    </row>
    <row r="195" spans="22:23" ht="15.75" customHeight="1" x14ac:dyDescent="0.15">
      <c r="V195" s="3"/>
      <c r="W195" s="3"/>
    </row>
    <row r="196" spans="22:23" ht="15.75" customHeight="1" x14ac:dyDescent="0.15">
      <c r="V196" s="3"/>
      <c r="W196" s="3"/>
    </row>
    <row r="197" spans="22:23" ht="15.75" customHeight="1" x14ac:dyDescent="0.15">
      <c r="V197" s="3"/>
      <c r="W197" s="3"/>
    </row>
    <row r="198" spans="22:23" ht="15.75" customHeight="1" x14ac:dyDescent="0.15">
      <c r="V198" s="3"/>
      <c r="W198" s="3"/>
    </row>
    <row r="199" spans="22:23" ht="15.75" customHeight="1" x14ac:dyDescent="0.15">
      <c r="V199" s="3"/>
      <c r="W199" s="3"/>
    </row>
    <row r="200" spans="22:23" ht="15.75" customHeight="1" x14ac:dyDescent="0.15">
      <c r="V200" s="3"/>
      <c r="W200" s="3"/>
    </row>
    <row r="201" spans="22:23" ht="15.75" customHeight="1" x14ac:dyDescent="0.15">
      <c r="V201" s="3"/>
      <c r="W201" s="3"/>
    </row>
    <row r="202" spans="22:23" ht="15.75" customHeight="1" x14ac:dyDescent="0.15">
      <c r="V202" s="3"/>
      <c r="W202" s="3"/>
    </row>
    <row r="203" spans="22:23" ht="15.75" customHeight="1" x14ac:dyDescent="0.15">
      <c r="V203" s="3"/>
      <c r="W203" s="3"/>
    </row>
    <row r="204" spans="22:23" ht="15.75" customHeight="1" x14ac:dyDescent="0.15">
      <c r="V204" s="3"/>
      <c r="W204" s="3"/>
    </row>
    <row r="205" spans="22:23" ht="15.75" customHeight="1" x14ac:dyDescent="0.15">
      <c r="V205" s="3"/>
      <c r="W205" s="3"/>
    </row>
    <row r="206" spans="22:23" ht="15.75" customHeight="1" x14ac:dyDescent="0.15">
      <c r="V206" s="3"/>
      <c r="W206" s="3"/>
    </row>
    <row r="207" spans="22:23" ht="15.75" customHeight="1" x14ac:dyDescent="0.15">
      <c r="V207" s="3"/>
      <c r="W207" s="3"/>
    </row>
    <row r="208" spans="22:23" ht="15.75" customHeight="1" x14ac:dyDescent="0.15">
      <c r="V208" s="3"/>
      <c r="W208" s="3"/>
    </row>
    <row r="209" spans="22:23" ht="15.75" customHeight="1" x14ac:dyDescent="0.15">
      <c r="V209" s="3"/>
      <c r="W209" s="3"/>
    </row>
    <row r="210" spans="22:23" ht="15.75" customHeight="1" x14ac:dyDescent="0.15">
      <c r="V210" s="3"/>
      <c r="W210" s="3"/>
    </row>
    <row r="211" spans="22:23" ht="15.75" customHeight="1" x14ac:dyDescent="0.15">
      <c r="V211" s="3"/>
      <c r="W211" s="3"/>
    </row>
    <row r="212" spans="22:23" ht="15.75" customHeight="1" x14ac:dyDescent="0.15">
      <c r="V212" s="3"/>
      <c r="W212" s="3"/>
    </row>
    <row r="213" spans="22:23" ht="15.75" customHeight="1" x14ac:dyDescent="0.15">
      <c r="V213" s="3"/>
      <c r="W213" s="3"/>
    </row>
    <row r="214" spans="22:23" ht="15.75" customHeight="1" x14ac:dyDescent="0.15">
      <c r="V214" s="3"/>
      <c r="W214" s="3"/>
    </row>
    <row r="215" spans="22:23" ht="15.75" customHeight="1" x14ac:dyDescent="0.15">
      <c r="V215" s="3"/>
      <c r="W215" s="3"/>
    </row>
    <row r="216" spans="22:23" ht="15.75" customHeight="1" x14ac:dyDescent="0.15">
      <c r="V216" s="3"/>
      <c r="W216" s="3"/>
    </row>
    <row r="217" spans="22:23" ht="15.75" customHeight="1" x14ac:dyDescent="0.15">
      <c r="V217" s="3"/>
      <c r="W217" s="3"/>
    </row>
    <row r="218" spans="22:23" ht="15.75" customHeight="1" x14ac:dyDescent="0.15">
      <c r="V218" s="3"/>
      <c r="W218" s="3"/>
    </row>
    <row r="219" spans="22:23" ht="15.75" customHeight="1" x14ac:dyDescent="0.15">
      <c r="V219" s="3"/>
      <c r="W219" s="3"/>
    </row>
    <row r="220" spans="22:23" ht="15.75" customHeight="1" x14ac:dyDescent="0.15">
      <c r="V220" s="3"/>
      <c r="W220" s="3"/>
    </row>
    <row r="221" spans="22:23" ht="15.75" customHeight="1" x14ac:dyDescent="0.15">
      <c r="V221" s="3"/>
      <c r="W221" s="3"/>
    </row>
    <row r="222" spans="22:23" ht="15.75" customHeight="1" x14ac:dyDescent="0.15">
      <c r="V222" s="3"/>
      <c r="W222" s="3"/>
    </row>
    <row r="223" spans="22:23" ht="15.75" customHeight="1" x14ac:dyDescent="0.15">
      <c r="V223" s="3"/>
      <c r="W223" s="3"/>
    </row>
    <row r="224" spans="22:23" ht="15.75" customHeight="1" x14ac:dyDescent="0.15">
      <c r="V224" s="3"/>
      <c r="W224" s="3"/>
    </row>
    <row r="225" spans="22:23" ht="15.75" customHeight="1" x14ac:dyDescent="0.15">
      <c r="V225" s="3"/>
      <c r="W225" s="3"/>
    </row>
    <row r="226" spans="22:23" ht="15.75" customHeight="1" x14ac:dyDescent="0.15">
      <c r="V226" s="3"/>
      <c r="W226" s="3"/>
    </row>
    <row r="227" spans="22:23" ht="15.75" customHeight="1" x14ac:dyDescent="0.15">
      <c r="V227" s="3"/>
      <c r="W227" s="3"/>
    </row>
    <row r="228" spans="22:23" ht="15.75" customHeight="1" x14ac:dyDescent="0.15">
      <c r="V228" s="3"/>
      <c r="W228" s="3"/>
    </row>
    <row r="229" spans="22:23" ht="15.75" customHeight="1" x14ac:dyDescent="0.15">
      <c r="V229" s="3"/>
      <c r="W229" s="3"/>
    </row>
    <row r="230" spans="22:23" ht="15.75" customHeight="1" x14ac:dyDescent="0.15">
      <c r="V230" s="3"/>
      <c r="W230" s="3"/>
    </row>
    <row r="231" spans="22:23" ht="15.75" customHeight="1" x14ac:dyDescent="0.15">
      <c r="V231" s="3"/>
      <c r="W231" s="3"/>
    </row>
    <row r="232" spans="22:23" ht="15.75" customHeight="1" x14ac:dyDescent="0.15">
      <c r="V232" s="3"/>
      <c r="W232" s="3"/>
    </row>
    <row r="233" spans="22:23" ht="15.75" customHeight="1" x14ac:dyDescent="0.15">
      <c r="V233" s="3"/>
      <c r="W233" s="3"/>
    </row>
    <row r="234" spans="22:23" ht="15.75" customHeight="1" x14ac:dyDescent="0.15">
      <c r="V234" s="3"/>
      <c r="W234" s="3"/>
    </row>
    <row r="235" spans="22:23" ht="15.75" customHeight="1" x14ac:dyDescent="0.15">
      <c r="V235" s="3"/>
      <c r="W235" s="3"/>
    </row>
    <row r="236" spans="22:23" ht="15.75" customHeight="1" x14ac:dyDescent="0.15">
      <c r="V236" s="3"/>
      <c r="W236" s="3"/>
    </row>
    <row r="237" spans="22:23" ht="15.75" customHeight="1" x14ac:dyDescent="0.15">
      <c r="V237" s="3"/>
      <c r="W237" s="3"/>
    </row>
    <row r="238" spans="22:23" ht="15.75" customHeight="1" x14ac:dyDescent="0.15">
      <c r="V238" s="3"/>
      <c r="W238" s="3"/>
    </row>
    <row r="239" spans="22:23" ht="15.75" customHeight="1" x14ac:dyDescent="0.15">
      <c r="V239" s="3"/>
      <c r="W239" s="3"/>
    </row>
    <row r="240" spans="22:23" ht="15.75" customHeight="1" x14ac:dyDescent="0.15">
      <c r="V240" s="3"/>
      <c r="W240" s="3"/>
    </row>
    <row r="241" spans="22:23" ht="15.75" customHeight="1" x14ac:dyDescent="0.15">
      <c r="V241" s="3"/>
      <c r="W241" s="3"/>
    </row>
    <row r="242" spans="22:23" ht="15.75" customHeight="1" x14ac:dyDescent="0.15">
      <c r="V242" s="3"/>
      <c r="W242" s="3"/>
    </row>
    <row r="243" spans="22:23" ht="15.75" customHeight="1" x14ac:dyDescent="0.15">
      <c r="V243" s="3"/>
      <c r="W243" s="3"/>
    </row>
    <row r="244" spans="22:23" ht="15.75" customHeight="1" x14ac:dyDescent="0.15">
      <c r="V244" s="3"/>
      <c r="W244" s="3"/>
    </row>
    <row r="245" spans="22:23" ht="15.75" customHeight="1" x14ac:dyDescent="0.15">
      <c r="V245" s="3"/>
      <c r="W245" s="3"/>
    </row>
    <row r="246" spans="22:23" ht="15.75" customHeight="1" x14ac:dyDescent="0.15">
      <c r="V246" s="3"/>
      <c r="W246" s="3"/>
    </row>
    <row r="247" spans="22:23" ht="15.75" customHeight="1" x14ac:dyDescent="0.15">
      <c r="V247" s="3"/>
      <c r="W247" s="3"/>
    </row>
    <row r="248" spans="22:23" ht="15.75" customHeight="1" x14ac:dyDescent="0.15">
      <c r="V248" s="3"/>
      <c r="W248" s="3"/>
    </row>
    <row r="249" spans="22:23" ht="15.75" customHeight="1" x14ac:dyDescent="0.15">
      <c r="V249" s="3"/>
      <c r="W249" s="3"/>
    </row>
    <row r="250" spans="22:23" ht="15.75" customHeight="1" x14ac:dyDescent="0.15">
      <c r="V250" s="3"/>
      <c r="W250" s="3"/>
    </row>
    <row r="251" spans="22:23" ht="15.75" customHeight="1" x14ac:dyDescent="0.15">
      <c r="V251" s="3"/>
      <c r="W251" s="3"/>
    </row>
    <row r="252" spans="22:23" ht="15.75" customHeight="1" x14ac:dyDescent="0.15">
      <c r="V252" s="3"/>
      <c r="W252" s="3"/>
    </row>
    <row r="253" spans="22:23" ht="15.75" customHeight="1" x14ac:dyDescent="0.15">
      <c r="V253" s="3"/>
      <c r="W253" s="3"/>
    </row>
    <row r="254" spans="22:23" ht="15.75" customHeight="1" x14ac:dyDescent="0.15">
      <c r="V254" s="3"/>
      <c r="W254" s="3"/>
    </row>
    <row r="255" spans="22:23" ht="15.75" customHeight="1" x14ac:dyDescent="0.15">
      <c r="V255" s="3"/>
      <c r="W255" s="3"/>
    </row>
    <row r="256" spans="22:23" ht="15.75" customHeight="1" x14ac:dyDescent="0.15">
      <c r="V256" s="3"/>
      <c r="W256" s="3"/>
    </row>
    <row r="257" spans="22:23" ht="15.75" customHeight="1" x14ac:dyDescent="0.15">
      <c r="V257" s="3"/>
      <c r="W257" s="3"/>
    </row>
    <row r="258" spans="22:23" ht="15.75" customHeight="1" x14ac:dyDescent="0.15">
      <c r="V258" s="3"/>
      <c r="W258" s="3"/>
    </row>
    <row r="259" spans="22:23" ht="15.75" customHeight="1" x14ac:dyDescent="0.15">
      <c r="V259" s="3"/>
      <c r="W259" s="3"/>
    </row>
    <row r="260" spans="22:23" ht="15.75" customHeight="1" x14ac:dyDescent="0.15">
      <c r="V260" s="3"/>
      <c r="W260" s="3"/>
    </row>
    <row r="261" spans="22:23" ht="15.75" customHeight="1" x14ac:dyDescent="0.15">
      <c r="V261" s="3"/>
      <c r="W261" s="3"/>
    </row>
    <row r="262" spans="22:23" ht="15.75" customHeight="1" x14ac:dyDescent="0.15">
      <c r="V262" s="3"/>
      <c r="W262" s="3"/>
    </row>
    <row r="263" spans="22:23" ht="15.75" customHeight="1" x14ac:dyDescent="0.15">
      <c r="V263" s="3"/>
      <c r="W263" s="3"/>
    </row>
    <row r="264" spans="22:23" ht="15.75" customHeight="1" x14ac:dyDescent="0.15">
      <c r="V264" s="3"/>
      <c r="W264" s="3"/>
    </row>
    <row r="265" spans="22:23" ht="15.75" customHeight="1" x14ac:dyDescent="0.15">
      <c r="V265" s="3"/>
      <c r="W265" s="3"/>
    </row>
    <row r="266" spans="22:23" ht="15.75" customHeight="1" x14ac:dyDescent="0.15">
      <c r="V266" s="3"/>
      <c r="W266" s="3"/>
    </row>
    <row r="267" spans="22:23" ht="15.75" customHeight="1" x14ac:dyDescent="0.15">
      <c r="V267" s="3"/>
      <c r="W267" s="3"/>
    </row>
    <row r="268" spans="22:23" ht="15.75" customHeight="1" x14ac:dyDescent="0.15">
      <c r="V268" s="3"/>
      <c r="W268" s="3"/>
    </row>
    <row r="269" spans="22:23" ht="15.75" customHeight="1" x14ac:dyDescent="0.15">
      <c r="V269" s="3"/>
      <c r="W269" s="3"/>
    </row>
    <row r="270" spans="22:23" ht="15.75" customHeight="1" x14ac:dyDescent="0.15">
      <c r="V270" s="3"/>
      <c r="W270" s="3"/>
    </row>
    <row r="271" spans="22:23" ht="15.75" customHeight="1" x14ac:dyDescent="0.15">
      <c r="V271" s="3"/>
      <c r="W271" s="3"/>
    </row>
    <row r="272" spans="22:23" ht="15.75" customHeight="1" x14ac:dyDescent="0.15">
      <c r="V272" s="3"/>
      <c r="W272" s="3"/>
    </row>
    <row r="273" spans="22:23" ht="15.75" customHeight="1" x14ac:dyDescent="0.15">
      <c r="V273" s="3"/>
      <c r="W273" s="3"/>
    </row>
    <row r="274" spans="22:23" ht="15.75" customHeight="1" x14ac:dyDescent="0.15">
      <c r="V274" s="3"/>
      <c r="W274" s="3"/>
    </row>
    <row r="275" spans="22:23" ht="15.75" customHeight="1" x14ac:dyDescent="0.15">
      <c r="V275" s="3"/>
      <c r="W275" s="3"/>
    </row>
    <row r="276" spans="22:23" ht="15.75" customHeight="1" x14ac:dyDescent="0.15">
      <c r="V276" s="3"/>
      <c r="W276" s="3"/>
    </row>
    <row r="277" spans="22:23" ht="15.75" customHeight="1" x14ac:dyDescent="0.15">
      <c r="V277" s="3"/>
      <c r="W277" s="3"/>
    </row>
    <row r="278" spans="22:23" ht="15.75" customHeight="1" x14ac:dyDescent="0.15">
      <c r="V278" s="3"/>
      <c r="W278" s="3"/>
    </row>
    <row r="279" spans="22:23" ht="15.75" customHeight="1" x14ac:dyDescent="0.15">
      <c r="V279" s="3"/>
      <c r="W279" s="3"/>
    </row>
    <row r="280" spans="22:23" ht="15.75" customHeight="1" x14ac:dyDescent="0.15">
      <c r="V280" s="3"/>
      <c r="W280" s="3"/>
    </row>
    <row r="281" spans="22:23" ht="15.75" customHeight="1" x14ac:dyDescent="0.15">
      <c r="V281" s="3"/>
      <c r="W281" s="3"/>
    </row>
    <row r="282" spans="22:23" ht="15.75" customHeight="1" x14ac:dyDescent="0.15">
      <c r="V282" s="3"/>
      <c r="W282" s="3"/>
    </row>
    <row r="283" spans="22:23" ht="15.75" customHeight="1" x14ac:dyDescent="0.15">
      <c r="V283" s="3"/>
      <c r="W283" s="3"/>
    </row>
    <row r="284" spans="22:23" ht="15.75" customHeight="1" x14ac:dyDescent="0.15">
      <c r="V284" s="3"/>
      <c r="W284" s="3"/>
    </row>
    <row r="285" spans="22:23" ht="15.75" customHeight="1" x14ac:dyDescent="0.15">
      <c r="V285" s="3"/>
      <c r="W285" s="3"/>
    </row>
    <row r="286" spans="22:23" ht="15.75" customHeight="1" x14ac:dyDescent="0.15">
      <c r="V286" s="3"/>
      <c r="W286" s="3"/>
    </row>
    <row r="287" spans="22:23" ht="15.75" customHeight="1" x14ac:dyDescent="0.15">
      <c r="V287" s="3"/>
      <c r="W287" s="3"/>
    </row>
    <row r="288" spans="22:23" ht="15.75" customHeight="1" x14ac:dyDescent="0.15">
      <c r="V288" s="3"/>
      <c r="W288" s="3"/>
    </row>
    <row r="289" spans="22:23" ht="15.75" customHeight="1" x14ac:dyDescent="0.15">
      <c r="V289" s="3"/>
      <c r="W289" s="3"/>
    </row>
    <row r="290" spans="22:23" ht="15.75" customHeight="1" x14ac:dyDescent="0.15">
      <c r="V290" s="3"/>
      <c r="W290" s="3"/>
    </row>
    <row r="291" spans="22:23" ht="15.75" customHeight="1" x14ac:dyDescent="0.15">
      <c r="V291" s="3"/>
      <c r="W291" s="3"/>
    </row>
    <row r="292" spans="22:23" ht="15.75" customHeight="1" x14ac:dyDescent="0.15">
      <c r="V292" s="3"/>
      <c r="W292" s="3"/>
    </row>
    <row r="293" spans="22:23" ht="15.75" customHeight="1" x14ac:dyDescent="0.15">
      <c r="V293" s="3"/>
      <c r="W293" s="3"/>
    </row>
    <row r="294" spans="22:23" ht="15.75" customHeight="1" x14ac:dyDescent="0.15">
      <c r="V294" s="3"/>
      <c r="W294" s="3"/>
    </row>
    <row r="295" spans="22:23" ht="15.75" customHeight="1" x14ac:dyDescent="0.15">
      <c r="V295" s="3"/>
      <c r="W295" s="3"/>
    </row>
    <row r="296" spans="22:23" ht="15.75" customHeight="1" x14ac:dyDescent="0.15">
      <c r="V296" s="3"/>
      <c r="W296" s="3"/>
    </row>
    <row r="297" spans="22:23" ht="15.75" customHeight="1" x14ac:dyDescent="0.15">
      <c r="V297" s="3"/>
      <c r="W297" s="3"/>
    </row>
    <row r="298" spans="22:23" ht="15.75" customHeight="1" x14ac:dyDescent="0.15">
      <c r="V298" s="3"/>
      <c r="W298" s="3"/>
    </row>
    <row r="299" spans="22:23" ht="15.75" customHeight="1" x14ac:dyDescent="0.15">
      <c r="V299" s="3"/>
      <c r="W299" s="3"/>
    </row>
    <row r="300" spans="22:23" ht="15.75" customHeight="1" x14ac:dyDescent="0.15">
      <c r="V300" s="3"/>
      <c r="W300" s="3"/>
    </row>
    <row r="301" spans="22:23" ht="15.75" customHeight="1" x14ac:dyDescent="0.15">
      <c r="V301" s="3"/>
      <c r="W301" s="3"/>
    </row>
    <row r="302" spans="22:23" ht="15.75" customHeight="1" x14ac:dyDescent="0.15">
      <c r="V302" s="3"/>
      <c r="W302" s="3"/>
    </row>
    <row r="303" spans="22:23" ht="15.75" customHeight="1" x14ac:dyDescent="0.15">
      <c r="V303" s="3"/>
      <c r="W303" s="3"/>
    </row>
    <row r="304" spans="22:23" ht="15.75" customHeight="1" x14ac:dyDescent="0.15">
      <c r="V304" s="3"/>
      <c r="W304" s="3"/>
    </row>
    <row r="305" spans="22:23" ht="15.75" customHeight="1" x14ac:dyDescent="0.15">
      <c r="V305" s="3"/>
      <c r="W305" s="3"/>
    </row>
    <row r="306" spans="22:23" ht="15.75" customHeight="1" x14ac:dyDescent="0.15">
      <c r="V306" s="3"/>
      <c r="W306" s="3"/>
    </row>
    <row r="307" spans="22:23" ht="15.75" customHeight="1" x14ac:dyDescent="0.15">
      <c r="V307" s="3"/>
      <c r="W307" s="3"/>
    </row>
    <row r="308" spans="22:23" ht="15.75" customHeight="1" x14ac:dyDescent="0.15">
      <c r="V308" s="3"/>
      <c r="W308" s="3"/>
    </row>
    <row r="309" spans="22:23" ht="15.75" customHeight="1" x14ac:dyDescent="0.15">
      <c r="V309" s="3"/>
      <c r="W309" s="3"/>
    </row>
    <row r="310" spans="22:23" ht="15.75" customHeight="1" x14ac:dyDescent="0.15">
      <c r="V310" s="3"/>
      <c r="W310" s="3"/>
    </row>
    <row r="311" spans="22:23" ht="15.75" customHeight="1" x14ac:dyDescent="0.15">
      <c r="V311" s="3"/>
      <c r="W311" s="3"/>
    </row>
    <row r="312" spans="22:23" ht="15.75" customHeight="1" x14ac:dyDescent="0.15">
      <c r="V312" s="3"/>
      <c r="W312" s="3"/>
    </row>
    <row r="313" spans="22:23" ht="15.75" customHeight="1" x14ac:dyDescent="0.15">
      <c r="V313" s="3"/>
      <c r="W313" s="3"/>
    </row>
    <row r="314" spans="22:23" ht="15.75" customHeight="1" x14ac:dyDescent="0.15">
      <c r="V314" s="3"/>
      <c r="W314" s="3"/>
    </row>
    <row r="315" spans="22:23" ht="15.75" customHeight="1" x14ac:dyDescent="0.15">
      <c r="V315" s="3"/>
      <c r="W315" s="3"/>
    </row>
    <row r="316" spans="22:23" ht="15.75" customHeight="1" x14ac:dyDescent="0.15">
      <c r="V316" s="3"/>
      <c r="W316" s="3"/>
    </row>
    <row r="317" spans="22:23" ht="15.75" customHeight="1" x14ac:dyDescent="0.15">
      <c r="V317" s="3"/>
      <c r="W317" s="3"/>
    </row>
    <row r="318" spans="22:23" ht="15.75" customHeight="1" x14ac:dyDescent="0.15">
      <c r="V318" s="3"/>
      <c r="W318" s="3"/>
    </row>
    <row r="319" spans="22:23" ht="15.75" customHeight="1" x14ac:dyDescent="0.15">
      <c r="V319" s="3"/>
      <c r="W319" s="3"/>
    </row>
    <row r="320" spans="22:23" ht="15.75" customHeight="1" x14ac:dyDescent="0.15">
      <c r="V320" s="3"/>
      <c r="W320" s="3"/>
    </row>
    <row r="321" spans="22:23" ht="15.75" customHeight="1" x14ac:dyDescent="0.15">
      <c r="V321" s="3"/>
      <c r="W321" s="3"/>
    </row>
    <row r="322" spans="22:23" ht="15.75" customHeight="1" x14ac:dyDescent="0.15">
      <c r="V322" s="3"/>
      <c r="W322" s="3"/>
    </row>
    <row r="323" spans="22:23" ht="15.75" customHeight="1" x14ac:dyDescent="0.15">
      <c r="V323" s="3"/>
      <c r="W323" s="3"/>
    </row>
    <row r="324" spans="22:23" ht="15.75" customHeight="1" x14ac:dyDescent="0.15">
      <c r="V324" s="3"/>
      <c r="W324" s="3"/>
    </row>
    <row r="325" spans="22:23" ht="15.75" customHeight="1" x14ac:dyDescent="0.15">
      <c r="V325" s="3"/>
      <c r="W325" s="3"/>
    </row>
    <row r="326" spans="22:23" ht="15.75" customHeight="1" x14ac:dyDescent="0.15">
      <c r="V326" s="3"/>
      <c r="W326" s="3"/>
    </row>
    <row r="327" spans="22:23" ht="15.75" customHeight="1" x14ac:dyDescent="0.15">
      <c r="V327" s="3"/>
      <c r="W327" s="3"/>
    </row>
    <row r="328" spans="22:23" ht="15.75" customHeight="1" x14ac:dyDescent="0.15">
      <c r="V328" s="3"/>
      <c r="W328" s="3"/>
    </row>
    <row r="329" spans="22:23" ht="15.75" customHeight="1" x14ac:dyDescent="0.15">
      <c r="V329" s="3"/>
      <c r="W329" s="3"/>
    </row>
    <row r="330" spans="22:23" ht="15.75" customHeight="1" x14ac:dyDescent="0.15">
      <c r="V330" s="3"/>
      <c r="W330" s="3"/>
    </row>
    <row r="331" spans="22:23" ht="15.75" customHeight="1" x14ac:dyDescent="0.15">
      <c r="V331" s="3"/>
      <c r="W331" s="3"/>
    </row>
    <row r="332" spans="22:23" ht="15.75" customHeight="1" x14ac:dyDescent="0.15">
      <c r="V332" s="3"/>
      <c r="W332" s="3"/>
    </row>
    <row r="333" spans="22:23" ht="15.75" customHeight="1" x14ac:dyDescent="0.15">
      <c r="V333" s="3"/>
      <c r="W333" s="3"/>
    </row>
    <row r="334" spans="22:23" ht="15.75" customHeight="1" x14ac:dyDescent="0.15">
      <c r="V334" s="3"/>
      <c r="W334" s="3"/>
    </row>
    <row r="335" spans="22:23" ht="15.75" customHeight="1" x14ac:dyDescent="0.15">
      <c r="V335" s="3"/>
      <c r="W335" s="3"/>
    </row>
    <row r="336" spans="22:23" ht="15.75" customHeight="1" x14ac:dyDescent="0.15">
      <c r="V336" s="3"/>
      <c r="W336" s="3"/>
    </row>
    <row r="337" spans="22:23" ht="15.75" customHeight="1" x14ac:dyDescent="0.15">
      <c r="V337" s="3"/>
      <c r="W337" s="3"/>
    </row>
    <row r="338" spans="22:23" ht="15.75" customHeight="1" x14ac:dyDescent="0.15">
      <c r="V338" s="3"/>
      <c r="W338" s="3"/>
    </row>
    <row r="339" spans="22:23" ht="15.75" customHeight="1" x14ac:dyDescent="0.15">
      <c r="V339" s="3"/>
      <c r="W339" s="3"/>
    </row>
    <row r="340" spans="22:23" ht="15.75" customHeight="1" x14ac:dyDescent="0.15">
      <c r="V340" s="3"/>
      <c r="W340" s="3"/>
    </row>
    <row r="341" spans="22:23" ht="15.75" customHeight="1" x14ac:dyDescent="0.15">
      <c r="V341" s="3"/>
      <c r="W341" s="3"/>
    </row>
    <row r="342" spans="22:23" ht="15.75" customHeight="1" x14ac:dyDescent="0.15">
      <c r="V342" s="3"/>
      <c r="W342" s="3"/>
    </row>
    <row r="343" spans="22:23" ht="15.75" customHeight="1" x14ac:dyDescent="0.15">
      <c r="V343" s="3"/>
      <c r="W343" s="3"/>
    </row>
    <row r="344" spans="22:23" ht="15.75" customHeight="1" x14ac:dyDescent="0.15">
      <c r="V344" s="3"/>
      <c r="W344" s="3"/>
    </row>
    <row r="345" spans="22:23" ht="15.75" customHeight="1" x14ac:dyDescent="0.15">
      <c r="V345" s="3"/>
      <c r="W345" s="3"/>
    </row>
    <row r="346" spans="22:23" ht="15.75" customHeight="1" x14ac:dyDescent="0.15">
      <c r="V346" s="3"/>
      <c r="W346" s="3"/>
    </row>
    <row r="347" spans="22:23" ht="15.75" customHeight="1" x14ac:dyDescent="0.15">
      <c r="V347" s="3"/>
      <c r="W347" s="3"/>
    </row>
    <row r="348" spans="22:23" ht="15.75" customHeight="1" x14ac:dyDescent="0.15">
      <c r="V348" s="3"/>
      <c r="W348" s="3"/>
    </row>
    <row r="349" spans="22:23" ht="15.75" customHeight="1" x14ac:dyDescent="0.15">
      <c r="V349" s="3"/>
      <c r="W349" s="3"/>
    </row>
    <row r="350" spans="22:23" ht="15.75" customHeight="1" x14ac:dyDescent="0.15">
      <c r="V350" s="3"/>
      <c r="W350" s="3"/>
    </row>
    <row r="351" spans="22:23" ht="15.75" customHeight="1" x14ac:dyDescent="0.15">
      <c r="V351" s="3"/>
      <c r="W351" s="3"/>
    </row>
    <row r="352" spans="22:23" ht="15.75" customHeight="1" x14ac:dyDescent="0.15">
      <c r="V352" s="3"/>
      <c r="W352" s="3"/>
    </row>
    <row r="353" spans="22:23" ht="15.75" customHeight="1" x14ac:dyDescent="0.15">
      <c r="V353" s="3"/>
      <c r="W353" s="3"/>
    </row>
    <row r="354" spans="22:23" ht="15.75" customHeight="1" x14ac:dyDescent="0.15">
      <c r="V354" s="3"/>
      <c r="W354" s="3"/>
    </row>
    <row r="355" spans="22:23" ht="15.75" customHeight="1" x14ac:dyDescent="0.15">
      <c r="V355" s="3"/>
      <c r="W355" s="3"/>
    </row>
    <row r="356" spans="22:23" ht="15.75" customHeight="1" x14ac:dyDescent="0.15">
      <c r="V356" s="3"/>
      <c r="W356" s="3"/>
    </row>
    <row r="357" spans="22:23" ht="15.75" customHeight="1" x14ac:dyDescent="0.15">
      <c r="V357" s="3"/>
      <c r="W357" s="3"/>
    </row>
    <row r="358" spans="22:23" ht="15.75" customHeight="1" x14ac:dyDescent="0.15">
      <c r="V358" s="3"/>
      <c r="W358" s="3"/>
    </row>
    <row r="359" spans="22:23" ht="15.75" customHeight="1" x14ac:dyDescent="0.15">
      <c r="V359" s="3"/>
      <c r="W359" s="3"/>
    </row>
    <row r="360" spans="22:23" ht="15.75" customHeight="1" x14ac:dyDescent="0.15">
      <c r="V360" s="3"/>
      <c r="W360" s="3"/>
    </row>
    <row r="361" spans="22:23" ht="15.75" customHeight="1" x14ac:dyDescent="0.15">
      <c r="V361" s="3"/>
      <c r="W361" s="3"/>
    </row>
    <row r="362" spans="22:23" ht="15.75" customHeight="1" x14ac:dyDescent="0.15">
      <c r="V362" s="3"/>
      <c r="W362" s="3"/>
    </row>
    <row r="363" spans="22:23" ht="15.75" customHeight="1" x14ac:dyDescent="0.15">
      <c r="V363" s="3"/>
      <c r="W363" s="3"/>
    </row>
    <row r="364" spans="22:23" ht="15.75" customHeight="1" x14ac:dyDescent="0.15">
      <c r="V364" s="3"/>
      <c r="W364" s="3"/>
    </row>
    <row r="365" spans="22:23" ht="15.75" customHeight="1" x14ac:dyDescent="0.15">
      <c r="V365" s="3"/>
      <c r="W365" s="3"/>
    </row>
    <row r="366" spans="22:23" ht="15.75" customHeight="1" x14ac:dyDescent="0.15">
      <c r="V366" s="3"/>
      <c r="W366" s="3"/>
    </row>
    <row r="367" spans="22:23" ht="15.75" customHeight="1" x14ac:dyDescent="0.15">
      <c r="V367" s="3"/>
      <c r="W367" s="3"/>
    </row>
    <row r="368" spans="22:23" ht="15.75" customHeight="1" x14ac:dyDescent="0.15">
      <c r="V368" s="3"/>
      <c r="W368" s="3"/>
    </row>
    <row r="369" spans="22:23" ht="15.75" customHeight="1" x14ac:dyDescent="0.15">
      <c r="V369" s="3"/>
      <c r="W369" s="3"/>
    </row>
    <row r="370" spans="22:23" ht="15.75" customHeight="1" x14ac:dyDescent="0.15">
      <c r="V370" s="3"/>
      <c r="W370" s="3"/>
    </row>
    <row r="371" spans="22:23" ht="15.75" customHeight="1" x14ac:dyDescent="0.15">
      <c r="V371" s="3"/>
      <c r="W371" s="3"/>
    </row>
    <row r="372" spans="22:23" ht="15.75" customHeight="1" x14ac:dyDescent="0.15">
      <c r="V372" s="3"/>
      <c r="W372" s="3"/>
    </row>
    <row r="373" spans="22:23" ht="15.75" customHeight="1" x14ac:dyDescent="0.15">
      <c r="V373" s="3"/>
      <c r="W373" s="3"/>
    </row>
    <row r="374" spans="22:23" ht="15.75" customHeight="1" x14ac:dyDescent="0.15">
      <c r="V374" s="3"/>
      <c r="W374" s="3"/>
    </row>
    <row r="375" spans="22:23" ht="15.75" customHeight="1" x14ac:dyDescent="0.15">
      <c r="V375" s="3"/>
      <c r="W375" s="3"/>
    </row>
    <row r="376" spans="22:23" ht="15.75" customHeight="1" x14ac:dyDescent="0.15">
      <c r="V376" s="3"/>
      <c r="W376" s="3"/>
    </row>
    <row r="377" spans="22:23" ht="15.75" customHeight="1" x14ac:dyDescent="0.15">
      <c r="V377" s="3"/>
      <c r="W377" s="3"/>
    </row>
    <row r="378" spans="22:23" ht="15.75" customHeight="1" x14ac:dyDescent="0.15">
      <c r="V378" s="3"/>
      <c r="W378" s="3"/>
    </row>
    <row r="379" spans="22:23" ht="15.75" customHeight="1" x14ac:dyDescent="0.15">
      <c r="V379" s="3"/>
      <c r="W379" s="3"/>
    </row>
    <row r="380" spans="22:23" ht="15.75" customHeight="1" x14ac:dyDescent="0.15">
      <c r="V380" s="3"/>
      <c r="W380" s="3"/>
    </row>
    <row r="381" spans="22:23" ht="15.75" customHeight="1" x14ac:dyDescent="0.15">
      <c r="V381" s="3"/>
      <c r="W381" s="3"/>
    </row>
    <row r="382" spans="22:23" ht="15.75" customHeight="1" x14ac:dyDescent="0.15">
      <c r="V382" s="3"/>
      <c r="W382" s="3"/>
    </row>
    <row r="383" spans="22:23" ht="15.75" customHeight="1" x14ac:dyDescent="0.15">
      <c r="V383" s="3"/>
      <c r="W383" s="3"/>
    </row>
    <row r="384" spans="22:23" ht="15.75" customHeight="1" x14ac:dyDescent="0.15">
      <c r="V384" s="3"/>
      <c r="W384" s="3"/>
    </row>
    <row r="385" spans="22:23" ht="15.75" customHeight="1" x14ac:dyDescent="0.15">
      <c r="V385" s="3"/>
      <c r="W385" s="3"/>
    </row>
    <row r="386" spans="22:23" ht="15.75" customHeight="1" x14ac:dyDescent="0.15">
      <c r="V386" s="3"/>
      <c r="W386" s="3"/>
    </row>
    <row r="387" spans="22:23" ht="15.75" customHeight="1" x14ac:dyDescent="0.15">
      <c r="V387" s="3"/>
      <c r="W387" s="3"/>
    </row>
    <row r="388" spans="22:23" ht="15.75" customHeight="1" x14ac:dyDescent="0.15">
      <c r="V388" s="3"/>
      <c r="W388" s="3"/>
    </row>
    <row r="389" spans="22:23" ht="15.75" customHeight="1" x14ac:dyDescent="0.15">
      <c r="V389" s="3"/>
      <c r="W389" s="3"/>
    </row>
    <row r="390" spans="22:23" ht="15.75" customHeight="1" x14ac:dyDescent="0.15">
      <c r="V390" s="3"/>
      <c r="W390" s="3"/>
    </row>
    <row r="391" spans="22:23" ht="15.75" customHeight="1" x14ac:dyDescent="0.15">
      <c r="V391" s="3"/>
      <c r="W391" s="3"/>
    </row>
    <row r="392" spans="22:23" ht="15.75" customHeight="1" x14ac:dyDescent="0.15">
      <c r="V392" s="3"/>
      <c r="W392" s="3"/>
    </row>
    <row r="393" spans="22:23" ht="15.75" customHeight="1" x14ac:dyDescent="0.15">
      <c r="V393" s="3"/>
      <c r="W393" s="3"/>
    </row>
    <row r="394" spans="22:23" ht="15.75" customHeight="1" x14ac:dyDescent="0.15">
      <c r="V394" s="3"/>
      <c r="W394" s="3"/>
    </row>
    <row r="395" spans="22:23" ht="15.75" customHeight="1" x14ac:dyDescent="0.15">
      <c r="V395" s="3"/>
      <c r="W395" s="3"/>
    </row>
    <row r="396" spans="22:23" ht="15.75" customHeight="1" x14ac:dyDescent="0.15">
      <c r="V396" s="3"/>
      <c r="W396" s="3"/>
    </row>
    <row r="397" spans="22:23" ht="15.75" customHeight="1" x14ac:dyDescent="0.15">
      <c r="V397" s="3"/>
      <c r="W397" s="3"/>
    </row>
    <row r="398" spans="22:23" ht="15.75" customHeight="1" x14ac:dyDescent="0.15">
      <c r="V398" s="3"/>
      <c r="W398" s="3"/>
    </row>
    <row r="399" spans="22:23" ht="15.75" customHeight="1" x14ac:dyDescent="0.15">
      <c r="V399" s="3"/>
      <c r="W399" s="3"/>
    </row>
    <row r="400" spans="22:23" ht="15.75" customHeight="1" x14ac:dyDescent="0.15">
      <c r="V400" s="3"/>
      <c r="W400" s="3"/>
    </row>
    <row r="401" spans="22:23" ht="15.75" customHeight="1" x14ac:dyDescent="0.15">
      <c r="V401" s="3"/>
      <c r="W401" s="3"/>
    </row>
    <row r="402" spans="22:23" ht="15.75" customHeight="1" x14ac:dyDescent="0.15">
      <c r="V402" s="3"/>
      <c r="W402" s="3"/>
    </row>
    <row r="403" spans="22:23" ht="15.75" customHeight="1" x14ac:dyDescent="0.15">
      <c r="V403" s="3"/>
      <c r="W403" s="3"/>
    </row>
    <row r="404" spans="22:23" ht="15.75" customHeight="1" x14ac:dyDescent="0.15">
      <c r="V404" s="3"/>
      <c r="W404" s="3"/>
    </row>
    <row r="405" spans="22:23" ht="15.75" customHeight="1" x14ac:dyDescent="0.15">
      <c r="V405" s="3"/>
      <c r="W405" s="3"/>
    </row>
    <row r="406" spans="22:23" ht="15.75" customHeight="1" x14ac:dyDescent="0.15">
      <c r="V406" s="3"/>
      <c r="W406" s="3"/>
    </row>
    <row r="407" spans="22:23" ht="15.75" customHeight="1" x14ac:dyDescent="0.15">
      <c r="V407" s="3"/>
      <c r="W407" s="3"/>
    </row>
    <row r="408" spans="22:23" ht="15.75" customHeight="1" x14ac:dyDescent="0.15">
      <c r="V408" s="3"/>
      <c r="W408" s="3"/>
    </row>
    <row r="409" spans="22:23" ht="15.75" customHeight="1" x14ac:dyDescent="0.15">
      <c r="V409" s="3"/>
      <c r="W409" s="3"/>
    </row>
    <row r="410" spans="22:23" ht="15.75" customHeight="1" x14ac:dyDescent="0.15">
      <c r="V410" s="3"/>
      <c r="W410" s="3"/>
    </row>
    <row r="411" spans="22:23" ht="15.75" customHeight="1" x14ac:dyDescent="0.15">
      <c r="V411" s="3"/>
      <c r="W411" s="3"/>
    </row>
    <row r="412" spans="22:23" ht="15.75" customHeight="1" x14ac:dyDescent="0.15">
      <c r="V412" s="3"/>
      <c r="W412" s="3"/>
    </row>
    <row r="413" spans="22:23" ht="15.75" customHeight="1" x14ac:dyDescent="0.15">
      <c r="V413" s="3"/>
      <c r="W413" s="3"/>
    </row>
    <row r="414" spans="22:23" ht="15.75" customHeight="1" x14ac:dyDescent="0.15">
      <c r="V414" s="3"/>
      <c r="W414" s="3"/>
    </row>
    <row r="415" spans="22:23" ht="15.75" customHeight="1" x14ac:dyDescent="0.15">
      <c r="V415" s="3"/>
      <c r="W415" s="3"/>
    </row>
    <row r="416" spans="22:23" ht="15.75" customHeight="1" x14ac:dyDescent="0.15">
      <c r="V416" s="3"/>
      <c r="W416" s="3"/>
    </row>
    <row r="417" spans="22:23" ht="15.75" customHeight="1" x14ac:dyDescent="0.15">
      <c r="V417" s="3"/>
      <c r="W417" s="3"/>
    </row>
    <row r="418" spans="22:23" ht="15.75" customHeight="1" x14ac:dyDescent="0.15">
      <c r="V418" s="3"/>
      <c r="W418" s="3"/>
    </row>
    <row r="419" spans="22:23" ht="15.75" customHeight="1" x14ac:dyDescent="0.15">
      <c r="V419" s="3"/>
      <c r="W419" s="3"/>
    </row>
    <row r="420" spans="22:23" ht="15.75" customHeight="1" x14ac:dyDescent="0.15">
      <c r="V420" s="3"/>
      <c r="W420" s="3"/>
    </row>
    <row r="421" spans="22:23" ht="15.75" customHeight="1" x14ac:dyDescent="0.15">
      <c r="V421" s="3"/>
      <c r="W421" s="3"/>
    </row>
    <row r="422" spans="22:23" ht="15.75" customHeight="1" x14ac:dyDescent="0.15">
      <c r="V422" s="3"/>
      <c r="W422" s="3"/>
    </row>
    <row r="423" spans="22:23" ht="15.75" customHeight="1" x14ac:dyDescent="0.15">
      <c r="V423" s="3"/>
      <c r="W423" s="3"/>
    </row>
    <row r="424" spans="22:23" ht="15.75" customHeight="1" x14ac:dyDescent="0.15">
      <c r="V424" s="3"/>
      <c r="W424" s="3"/>
    </row>
    <row r="425" spans="22:23" ht="15.75" customHeight="1" x14ac:dyDescent="0.15">
      <c r="V425" s="3"/>
      <c r="W425" s="3"/>
    </row>
    <row r="426" spans="22:23" ht="15.75" customHeight="1" x14ac:dyDescent="0.15">
      <c r="V426" s="3"/>
      <c r="W426" s="3"/>
    </row>
    <row r="427" spans="22:23" ht="15.75" customHeight="1" x14ac:dyDescent="0.15">
      <c r="V427" s="3"/>
      <c r="W427" s="3"/>
    </row>
    <row r="428" spans="22:23" ht="15.75" customHeight="1" x14ac:dyDescent="0.15">
      <c r="V428" s="3"/>
      <c r="W428" s="3"/>
    </row>
    <row r="429" spans="22:23" ht="15.75" customHeight="1" x14ac:dyDescent="0.15">
      <c r="V429" s="3"/>
      <c r="W429" s="3"/>
    </row>
    <row r="430" spans="22:23" ht="15.75" customHeight="1" x14ac:dyDescent="0.15">
      <c r="V430" s="3"/>
      <c r="W430" s="3"/>
    </row>
    <row r="431" spans="22:23" ht="15.75" customHeight="1" x14ac:dyDescent="0.15">
      <c r="V431" s="3"/>
      <c r="W431" s="3"/>
    </row>
    <row r="432" spans="22:23" ht="15.75" customHeight="1" x14ac:dyDescent="0.15">
      <c r="V432" s="3"/>
      <c r="W432" s="3"/>
    </row>
    <row r="433" spans="22:23" ht="15.75" customHeight="1" x14ac:dyDescent="0.15">
      <c r="V433" s="3"/>
      <c r="W433" s="3"/>
    </row>
    <row r="434" spans="22:23" ht="15.75" customHeight="1" x14ac:dyDescent="0.15">
      <c r="V434" s="3"/>
      <c r="W434" s="3"/>
    </row>
    <row r="435" spans="22:23" ht="15.75" customHeight="1" x14ac:dyDescent="0.15">
      <c r="V435" s="3"/>
      <c r="W435" s="3"/>
    </row>
    <row r="436" spans="22:23" ht="15.75" customHeight="1" x14ac:dyDescent="0.15">
      <c r="V436" s="3"/>
      <c r="W436" s="3"/>
    </row>
    <row r="437" spans="22:23" ht="15.75" customHeight="1" x14ac:dyDescent="0.15">
      <c r="V437" s="3"/>
      <c r="W437" s="3"/>
    </row>
    <row r="438" spans="22:23" ht="15.75" customHeight="1" x14ac:dyDescent="0.15">
      <c r="V438" s="3"/>
      <c r="W438" s="3"/>
    </row>
    <row r="439" spans="22:23" ht="15.75" customHeight="1" x14ac:dyDescent="0.15">
      <c r="V439" s="3"/>
      <c r="W439" s="3"/>
    </row>
    <row r="440" spans="22:23" ht="15.75" customHeight="1" x14ac:dyDescent="0.15">
      <c r="V440" s="3"/>
      <c r="W440" s="3"/>
    </row>
    <row r="441" spans="22:23" ht="15.75" customHeight="1" x14ac:dyDescent="0.15">
      <c r="V441" s="3"/>
      <c r="W441" s="3"/>
    </row>
    <row r="442" spans="22:23" ht="15.75" customHeight="1" x14ac:dyDescent="0.15">
      <c r="V442" s="3"/>
      <c r="W442" s="3"/>
    </row>
    <row r="443" spans="22:23" ht="15.75" customHeight="1" x14ac:dyDescent="0.15">
      <c r="V443" s="3"/>
      <c r="W443" s="3"/>
    </row>
    <row r="444" spans="22:23" ht="15.75" customHeight="1" x14ac:dyDescent="0.15">
      <c r="V444" s="3"/>
      <c r="W444" s="3"/>
    </row>
    <row r="445" spans="22:23" ht="15.75" customHeight="1" x14ac:dyDescent="0.15">
      <c r="V445" s="3"/>
      <c r="W445" s="3"/>
    </row>
    <row r="446" spans="22:23" ht="15.75" customHeight="1" x14ac:dyDescent="0.15">
      <c r="V446" s="3"/>
      <c r="W446" s="3"/>
    </row>
    <row r="447" spans="22:23" ht="15.75" customHeight="1" x14ac:dyDescent="0.15">
      <c r="V447" s="3"/>
      <c r="W447" s="3"/>
    </row>
    <row r="448" spans="22:23" ht="15.75" customHeight="1" x14ac:dyDescent="0.15">
      <c r="V448" s="3"/>
      <c r="W448" s="3"/>
    </row>
    <row r="449" spans="22:23" ht="15.75" customHeight="1" x14ac:dyDescent="0.15">
      <c r="V449" s="3"/>
      <c r="W449" s="3"/>
    </row>
    <row r="450" spans="22:23" ht="15.75" customHeight="1" x14ac:dyDescent="0.15">
      <c r="V450" s="3"/>
      <c r="W450" s="3"/>
    </row>
    <row r="451" spans="22:23" ht="15.75" customHeight="1" x14ac:dyDescent="0.15">
      <c r="V451" s="3"/>
      <c r="W451" s="3"/>
    </row>
    <row r="452" spans="22:23" ht="15.75" customHeight="1" x14ac:dyDescent="0.15">
      <c r="V452" s="3"/>
      <c r="W452" s="3"/>
    </row>
    <row r="453" spans="22:23" ht="15.75" customHeight="1" x14ac:dyDescent="0.15">
      <c r="V453" s="3"/>
      <c r="W453" s="3"/>
    </row>
    <row r="454" spans="22:23" ht="15.75" customHeight="1" x14ac:dyDescent="0.15">
      <c r="V454" s="3"/>
      <c r="W454" s="3"/>
    </row>
    <row r="455" spans="22:23" ht="15.75" customHeight="1" x14ac:dyDescent="0.15">
      <c r="V455" s="3"/>
      <c r="W455" s="3"/>
    </row>
    <row r="456" spans="22:23" ht="15.75" customHeight="1" x14ac:dyDescent="0.15">
      <c r="V456" s="3"/>
      <c r="W456" s="3"/>
    </row>
    <row r="457" spans="22:23" ht="15.75" customHeight="1" x14ac:dyDescent="0.15">
      <c r="V457" s="3"/>
      <c r="W457" s="3"/>
    </row>
    <row r="458" spans="22:23" ht="15.75" customHeight="1" x14ac:dyDescent="0.15">
      <c r="V458" s="3"/>
      <c r="W458" s="3"/>
    </row>
    <row r="459" spans="22:23" ht="15.75" customHeight="1" x14ac:dyDescent="0.15">
      <c r="V459" s="3"/>
      <c r="W459" s="3"/>
    </row>
    <row r="460" spans="22:23" ht="15.75" customHeight="1" x14ac:dyDescent="0.15">
      <c r="V460" s="3"/>
      <c r="W460" s="3"/>
    </row>
    <row r="461" spans="22:23" ht="15.75" customHeight="1" x14ac:dyDescent="0.15">
      <c r="V461" s="3"/>
      <c r="W461" s="3"/>
    </row>
    <row r="462" spans="22:23" ht="15.75" customHeight="1" x14ac:dyDescent="0.15">
      <c r="V462" s="3"/>
      <c r="W462" s="3"/>
    </row>
    <row r="463" spans="22:23" ht="15.75" customHeight="1" x14ac:dyDescent="0.15">
      <c r="V463" s="3"/>
      <c r="W463" s="3"/>
    </row>
    <row r="464" spans="22:23" ht="15.75" customHeight="1" x14ac:dyDescent="0.15">
      <c r="V464" s="3"/>
      <c r="W464" s="3"/>
    </row>
    <row r="465" spans="22:23" ht="15.75" customHeight="1" x14ac:dyDescent="0.15">
      <c r="V465" s="3"/>
      <c r="W465" s="3"/>
    </row>
    <row r="466" spans="22:23" ht="15.75" customHeight="1" x14ac:dyDescent="0.15">
      <c r="V466" s="3"/>
      <c r="W466" s="3"/>
    </row>
    <row r="467" spans="22:23" ht="15.75" customHeight="1" x14ac:dyDescent="0.15">
      <c r="V467" s="3"/>
      <c r="W467" s="3"/>
    </row>
    <row r="468" spans="22:23" ht="15.75" customHeight="1" x14ac:dyDescent="0.15">
      <c r="V468" s="3"/>
      <c r="W468" s="3"/>
    </row>
    <row r="469" spans="22:23" ht="15.75" customHeight="1" x14ac:dyDescent="0.15">
      <c r="V469" s="3"/>
      <c r="W469" s="3"/>
    </row>
    <row r="470" spans="22:23" ht="15.75" customHeight="1" x14ac:dyDescent="0.15">
      <c r="V470" s="3"/>
      <c r="W470" s="3"/>
    </row>
    <row r="471" spans="22:23" ht="15.75" customHeight="1" x14ac:dyDescent="0.15">
      <c r="V471" s="3"/>
      <c r="W471" s="3"/>
    </row>
    <row r="472" spans="22:23" ht="15.75" customHeight="1" x14ac:dyDescent="0.15">
      <c r="V472" s="3"/>
      <c r="W472" s="3"/>
    </row>
    <row r="473" spans="22:23" ht="15.75" customHeight="1" x14ac:dyDescent="0.15">
      <c r="V473" s="3"/>
      <c r="W473" s="3"/>
    </row>
    <row r="474" spans="22:23" ht="15.75" customHeight="1" x14ac:dyDescent="0.15">
      <c r="V474" s="3"/>
      <c r="W474" s="3"/>
    </row>
    <row r="475" spans="22:23" ht="15.75" customHeight="1" x14ac:dyDescent="0.15">
      <c r="V475" s="3"/>
      <c r="W475" s="3"/>
    </row>
    <row r="476" spans="22:23" ht="15.75" customHeight="1" x14ac:dyDescent="0.15">
      <c r="V476" s="3"/>
      <c r="W476" s="3"/>
    </row>
    <row r="477" spans="22:23" ht="15.75" customHeight="1" x14ac:dyDescent="0.15">
      <c r="V477" s="3"/>
      <c r="W477" s="3"/>
    </row>
    <row r="478" spans="22:23" ht="15.75" customHeight="1" x14ac:dyDescent="0.15">
      <c r="V478" s="3"/>
      <c r="W478" s="3"/>
    </row>
    <row r="479" spans="22:23" ht="15.75" customHeight="1" x14ac:dyDescent="0.15">
      <c r="V479" s="3"/>
      <c r="W479" s="3"/>
    </row>
    <row r="480" spans="22:23" ht="15.75" customHeight="1" x14ac:dyDescent="0.15">
      <c r="V480" s="3"/>
      <c r="W480" s="3"/>
    </row>
    <row r="481" spans="22:23" ht="15.75" customHeight="1" x14ac:dyDescent="0.15">
      <c r="V481" s="3"/>
      <c r="W481" s="3"/>
    </row>
    <row r="482" spans="22:23" ht="15.75" customHeight="1" x14ac:dyDescent="0.15">
      <c r="V482" s="3"/>
      <c r="W482" s="3"/>
    </row>
    <row r="483" spans="22:23" ht="15.75" customHeight="1" x14ac:dyDescent="0.15">
      <c r="V483" s="3"/>
      <c r="W483" s="3"/>
    </row>
    <row r="484" spans="22:23" ht="15.75" customHeight="1" x14ac:dyDescent="0.15">
      <c r="V484" s="3"/>
      <c r="W484" s="3"/>
    </row>
    <row r="485" spans="22:23" ht="15.75" customHeight="1" x14ac:dyDescent="0.15">
      <c r="V485" s="3"/>
      <c r="W485" s="3"/>
    </row>
    <row r="486" spans="22:23" ht="15.75" customHeight="1" x14ac:dyDescent="0.15">
      <c r="V486" s="3"/>
      <c r="W486" s="3"/>
    </row>
    <row r="487" spans="22:23" ht="15.75" customHeight="1" x14ac:dyDescent="0.15">
      <c r="V487" s="3"/>
      <c r="W487" s="3"/>
    </row>
    <row r="488" spans="22:23" ht="15.75" customHeight="1" x14ac:dyDescent="0.15">
      <c r="V488" s="3"/>
      <c r="W488" s="3"/>
    </row>
    <row r="489" spans="22:23" ht="15.75" customHeight="1" x14ac:dyDescent="0.15">
      <c r="V489" s="3"/>
      <c r="W489" s="3"/>
    </row>
    <row r="490" spans="22:23" ht="15.75" customHeight="1" x14ac:dyDescent="0.15">
      <c r="V490" s="3"/>
      <c r="W490" s="3"/>
    </row>
    <row r="491" spans="22:23" ht="15.75" customHeight="1" x14ac:dyDescent="0.15">
      <c r="V491" s="3"/>
      <c r="W491" s="3"/>
    </row>
    <row r="492" spans="22:23" ht="15.75" customHeight="1" x14ac:dyDescent="0.15">
      <c r="V492" s="3"/>
      <c r="W492" s="3"/>
    </row>
    <row r="493" spans="22:23" ht="15.75" customHeight="1" x14ac:dyDescent="0.15">
      <c r="V493" s="3"/>
      <c r="W493" s="3"/>
    </row>
    <row r="494" spans="22:23" ht="15.75" customHeight="1" x14ac:dyDescent="0.15">
      <c r="V494" s="3"/>
      <c r="W494" s="3"/>
    </row>
    <row r="495" spans="22:23" ht="15.75" customHeight="1" x14ac:dyDescent="0.15">
      <c r="V495" s="3"/>
      <c r="W495" s="3"/>
    </row>
    <row r="496" spans="22:23" ht="15.75" customHeight="1" x14ac:dyDescent="0.15">
      <c r="V496" s="3"/>
      <c r="W496" s="3"/>
    </row>
    <row r="497" spans="22:23" ht="15.75" customHeight="1" x14ac:dyDescent="0.15">
      <c r="V497" s="3"/>
      <c r="W497" s="3"/>
    </row>
    <row r="498" spans="22:23" ht="15.75" customHeight="1" x14ac:dyDescent="0.15">
      <c r="V498" s="3"/>
      <c r="W498" s="3"/>
    </row>
    <row r="499" spans="22:23" ht="15.75" customHeight="1" x14ac:dyDescent="0.15">
      <c r="V499" s="3"/>
      <c r="W499" s="3"/>
    </row>
    <row r="500" spans="22:23" ht="15.75" customHeight="1" x14ac:dyDescent="0.15">
      <c r="V500" s="3"/>
      <c r="W500" s="3"/>
    </row>
    <row r="501" spans="22:23" ht="15.75" customHeight="1" x14ac:dyDescent="0.15">
      <c r="V501" s="3"/>
      <c r="W501" s="3"/>
    </row>
    <row r="502" spans="22:23" ht="15.75" customHeight="1" x14ac:dyDescent="0.15">
      <c r="V502" s="3"/>
      <c r="W502" s="3"/>
    </row>
    <row r="503" spans="22:23" ht="15.75" customHeight="1" x14ac:dyDescent="0.15">
      <c r="V503" s="3"/>
      <c r="W503" s="3"/>
    </row>
    <row r="504" spans="22:23" ht="15.75" customHeight="1" x14ac:dyDescent="0.15">
      <c r="V504" s="3"/>
      <c r="W504" s="3"/>
    </row>
    <row r="505" spans="22:23" ht="15.75" customHeight="1" x14ac:dyDescent="0.15">
      <c r="V505" s="3"/>
      <c r="W505" s="3"/>
    </row>
    <row r="506" spans="22:23" ht="15.75" customHeight="1" x14ac:dyDescent="0.15">
      <c r="V506" s="3"/>
      <c r="W506" s="3"/>
    </row>
    <row r="507" spans="22:23" ht="15.75" customHeight="1" x14ac:dyDescent="0.15">
      <c r="V507" s="3"/>
      <c r="W507" s="3"/>
    </row>
    <row r="508" spans="22:23" ht="15.75" customHeight="1" x14ac:dyDescent="0.15">
      <c r="V508" s="3"/>
      <c r="W508" s="3"/>
    </row>
    <row r="509" spans="22:23" ht="15.75" customHeight="1" x14ac:dyDescent="0.15">
      <c r="V509" s="3"/>
      <c r="W509" s="3"/>
    </row>
    <row r="510" spans="22:23" ht="15.75" customHeight="1" x14ac:dyDescent="0.15">
      <c r="V510" s="3"/>
      <c r="W510" s="3"/>
    </row>
    <row r="511" spans="22:23" ht="15.75" customHeight="1" x14ac:dyDescent="0.15">
      <c r="V511" s="3"/>
      <c r="W511" s="3"/>
    </row>
    <row r="512" spans="22:23" ht="15.75" customHeight="1" x14ac:dyDescent="0.15">
      <c r="V512" s="3"/>
      <c r="W512" s="3"/>
    </row>
    <row r="513" spans="22:23" ht="15.75" customHeight="1" x14ac:dyDescent="0.15">
      <c r="V513" s="3"/>
      <c r="W513" s="3"/>
    </row>
    <row r="514" spans="22:23" ht="15.75" customHeight="1" x14ac:dyDescent="0.15">
      <c r="V514" s="3"/>
      <c r="W514" s="3"/>
    </row>
    <row r="515" spans="22:23" ht="15.75" customHeight="1" x14ac:dyDescent="0.15">
      <c r="V515" s="3"/>
      <c r="W515" s="3"/>
    </row>
    <row r="516" spans="22:23" ht="15.75" customHeight="1" x14ac:dyDescent="0.15">
      <c r="V516" s="3"/>
      <c r="W516" s="3"/>
    </row>
    <row r="517" spans="22:23" ht="15.75" customHeight="1" x14ac:dyDescent="0.15">
      <c r="V517" s="3"/>
      <c r="W517" s="3"/>
    </row>
    <row r="518" spans="22:23" ht="15.75" customHeight="1" x14ac:dyDescent="0.15">
      <c r="V518" s="3"/>
      <c r="W518" s="3"/>
    </row>
    <row r="519" spans="22:23" ht="15.75" customHeight="1" x14ac:dyDescent="0.15">
      <c r="V519" s="3"/>
      <c r="W519" s="3"/>
    </row>
    <row r="520" spans="22:23" ht="15.75" customHeight="1" x14ac:dyDescent="0.15">
      <c r="V520" s="3"/>
      <c r="W520" s="3"/>
    </row>
    <row r="521" spans="22:23" ht="15.75" customHeight="1" x14ac:dyDescent="0.15">
      <c r="V521" s="3"/>
      <c r="W521" s="3"/>
    </row>
    <row r="522" spans="22:23" ht="15.75" customHeight="1" x14ac:dyDescent="0.15">
      <c r="V522" s="3"/>
      <c r="W522" s="3"/>
    </row>
    <row r="523" spans="22:23" ht="15.75" customHeight="1" x14ac:dyDescent="0.15">
      <c r="V523" s="3"/>
      <c r="W523" s="3"/>
    </row>
    <row r="524" spans="22:23" ht="15.75" customHeight="1" x14ac:dyDescent="0.15">
      <c r="V524" s="3"/>
      <c r="W524" s="3"/>
    </row>
    <row r="525" spans="22:23" ht="15.75" customHeight="1" x14ac:dyDescent="0.15">
      <c r="V525" s="3"/>
      <c r="W525" s="3"/>
    </row>
    <row r="526" spans="22:23" ht="15.75" customHeight="1" x14ac:dyDescent="0.15">
      <c r="V526" s="3"/>
      <c r="W526" s="3"/>
    </row>
    <row r="527" spans="22:23" ht="15.75" customHeight="1" x14ac:dyDescent="0.15">
      <c r="V527" s="3"/>
      <c r="W527" s="3"/>
    </row>
    <row r="528" spans="22:23" ht="15.75" customHeight="1" x14ac:dyDescent="0.15">
      <c r="V528" s="3"/>
      <c r="W528" s="3"/>
    </row>
    <row r="529" spans="22:23" ht="15.75" customHeight="1" x14ac:dyDescent="0.15">
      <c r="V529" s="3"/>
      <c r="W529" s="3"/>
    </row>
    <row r="530" spans="22:23" ht="15.75" customHeight="1" x14ac:dyDescent="0.15">
      <c r="V530" s="3"/>
      <c r="W530" s="3"/>
    </row>
    <row r="531" spans="22:23" ht="15.75" customHeight="1" x14ac:dyDescent="0.15">
      <c r="V531" s="3"/>
      <c r="W531" s="3"/>
    </row>
    <row r="532" spans="22:23" ht="15.75" customHeight="1" x14ac:dyDescent="0.15">
      <c r="V532" s="3"/>
      <c r="W532" s="3"/>
    </row>
    <row r="533" spans="22:23" ht="15.75" customHeight="1" x14ac:dyDescent="0.15">
      <c r="V533" s="3"/>
      <c r="W533" s="3"/>
    </row>
    <row r="534" spans="22:23" ht="15.75" customHeight="1" x14ac:dyDescent="0.15">
      <c r="V534" s="3"/>
      <c r="W534" s="3"/>
    </row>
    <row r="535" spans="22:23" ht="15.75" customHeight="1" x14ac:dyDescent="0.15">
      <c r="V535" s="3"/>
      <c r="W535" s="3"/>
    </row>
    <row r="536" spans="22:23" ht="15.75" customHeight="1" x14ac:dyDescent="0.15">
      <c r="V536" s="3"/>
      <c r="W536" s="3"/>
    </row>
    <row r="537" spans="22:23" ht="15.75" customHeight="1" x14ac:dyDescent="0.15">
      <c r="V537" s="3"/>
      <c r="W537" s="3"/>
    </row>
    <row r="538" spans="22:23" ht="15.75" customHeight="1" x14ac:dyDescent="0.15">
      <c r="V538" s="3"/>
      <c r="W538" s="3"/>
    </row>
    <row r="539" spans="22:23" ht="15.75" customHeight="1" x14ac:dyDescent="0.15">
      <c r="V539" s="3"/>
      <c r="W539" s="3"/>
    </row>
    <row r="540" spans="22:23" ht="15.75" customHeight="1" x14ac:dyDescent="0.15">
      <c r="V540" s="3"/>
      <c r="W540" s="3"/>
    </row>
    <row r="541" spans="22:23" ht="15.75" customHeight="1" x14ac:dyDescent="0.15">
      <c r="V541" s="3"/>
      <c r="W541" s="3"/>
    </row>
    <row r="542" spans="22:23" ht="15.75" customHeight="1" x14ac:dyDescent="0.15">
      <c r="V542" s="3"/>
      <c r="W542" s="3"/>
    </row>
    <row r="543" spans="22:23" ht="15.75" customHeight="1" x14ac:dyDescent="0.15">
      <c r="V543" s="3"/>
      <c r="W543" s="3"/>
    </row>
    <row r="544" spans="22:23" ht="15.75" customHeight="1" x14ac:dyDescent="0.15">
      <c r="V544" s="3"/>
      <c r="W544" s="3"/>
    </row>
    <row r="545" spans="22:23" ht="15.75" customHeight="1" x14ac:dyDescent="0.15">
      <c r="V545" s="3"/>
      <c r="W545" s="3"/>
    </row>
    <row r="546" spans="22:23" ht="15.75" customHeight="1" x14ac:dyDescent="0.15">
      <c r="V546" s="3"/>
      <c r="W546" s="3"/>
    </row>
    <row r="547" spans="22:23" ht="15.75" customHeight="1" x14ac:dyDescent="0.15">
      <c r="V547" s="3"/>
      <c r="W547" s="3"/>
    </row>
    <row r="548" spans="22:23" ht="15.75" customHeight="1" x14ac:dyDescent="0.15">
      <c r="V548" s="3"/>
      <c r="W548" s="3"/>
    </row>
    <row r="549" spans="22:23" ht="15.75" customHeight="1" x14ac:dyDescent="0.15">
      <c r="V549" s="3"/>
      <c r="W549" s="3"/>
    </row>
    <row r="550" spans="22:23" ht="15.75" customHeight="1" x14ac:dyDescent="0.15">
      <c r="V550" s="3"/>
      <c r="W550" s="3"/>
    </row>
    <row r="551" spans="22:23" ht="15.75" customHeight="1" x14ac:dyDescent="0.15">
      <c r="V551" s="3"/>
      <c r="W551" s="3"/>
    </row>
    <row r="552" spans="22:23" ht="15.75" customHeight="1" x14ac:dyDescent="0.15">
      <c r="V552" s="3"/>
      <c r="W552" s="3"/>
    </row>
    <row r="553" spans="22:23" ht="15.75" customHeight="1" x14ac:dyDescent="0.15">
      <c r="V553" s="3"/>
      <c r="W553" s="3"/>
    </row>
    <row r="554" spans="22:23" ht="15.75" customHeight="1" x14ac:dyDescent="0.15">
      <c r="V554" s="3"/>
      <c r="W554" s="3"/>
    </row>
    <row r="555" spans="22:23" ht="15.75" customHeight="1" x14ac:dyDescent="0.15">
      <c r="V555" s="3"/>
      <c r="W555" s="3"/>
    </row>
    <row r="556" spans="22:23" ht="15.75" customHeight="1" x14ac:dyDescent="0.15">
      <c r="V556" s="3"/>
      <c r="W556" s="3"/>
    </row>
    <row r="557" spans="22:23" ht="15.75" customHeight="1" x14ac:dyDescent="0.15">
      <c r="V557" s="3"/>
      <c r="W557" s="3"/>
    </row>
    <row r="558" spans="22:23" ht="15.75" customHeight="1" x14ac:dyDescent="0.15">
      <c r="V558" s="3"/>
      <c r="W558" s="3"/>
    </row>
    <row r="559" spans="22:23" ht="15.75" customHeight="1" x14ac:dyDescent="0.15">
      <c r="V559" s="3"/>
      <c r="W559" s="3"/>
    </row>
    <row r="560" spans="22:23" ht="15.75" customHeight="1" x14ac:dyDescent="0.15">
      <c r="V560" s="3"/>
      <c r="W560" s="3"/>
    </row>
    <row r="561" spans="22:23" ht="15.75" customHeight="1" x14ac:dyDescent="0.15">
      <c r="V561" s="3"/>
      <c r="W561" s="3"/>
    </row>
    <row r="562" spans="22:23" ht="15.75" customHeight="1" x14ac:dyDescent="0.15">
      <c r="V562" s="3"/>
      <c r="W562" s="3"/>
    </row>
    <row r="563" spans="22:23" ht="15.75" customHeight="1" x14ac:dyDescent="0.15">
      <c r="V563" s="3"/>
      <c r="W563" s="3"/>
    </row>
    <row r="564" spans="22:23" ht="15.75" customHeight="1" x14ac:dyDescent="0.15">
      <c r="V564" s="3"/>
      <c r="W564" s="3"/>
    </row>
    <row r="565" spans="22:23" ht="15.75" customHeight="1" x14ac:dyDescent="0.15">
      <c r="V565" s="3"/>
      <c r="W565" s="3"/>
    </row>
    <row r="566" spans="22:23" ht="15.75" customHeight="1" x14ac:dyDescent="0.15">
      <c r="V566" s="3"/>
      <c r="W566" s="3"/>
    </row>
    <row r="567" spans="22:23" ht="15.75" customHeight="1" x14ac:dyDescent="0.15">
      <c r="V567" s="3"/>
      <c r="W567" s="3"/>
    </row>
    <row r="568" spans="22:23" ht="15.75" customHeight="1" x14ac:dyDescent="0.15">
      <c r="V568" s="3"/>
      <c r="W568" s="3"/>
    </row>
    <row r="569" spans="22:23" ht="15.75" customHeight="1" x14ac:dyDescent="0.15">
      <c r="V569" s="3"/>
      <c r="W569" s="3"/>
    </row>
    <row r="570" spans="22:23" ht="15.75" customHeight="1" x14ac:dyDescent="0.15">
      <c r="V570" s="3"/>
      <c r="W570" s="3"/>
    </row>
    <row r="571" spans="22:23" ht="15.75" customHeight="1" x14ac:dyDescent="0.15">
      <c r="V571" s="3"/>
      <c r="W571" s="3"/>
    </row>
    <row r="572" spans="22:23" ht="15.75" customHeight="1" x14ac:dyDescent="0.15">
      <c r="V572" s="3"/>
      <c r="W572" s="3"/>
    </row>
    <row r="573" spans="22:23" ht="15.75" customHeight="1" x14ac:dyDescent="0.15">
      <c r="V573" s="3"/>
      <c r="W573" s="3"/>
    </row>
    <row r="574" spans="22:23" ht="15.75" customHeight="1" x14ac:dyDescent="0.15">
      <c r="V574" s="3"/>
      <c r="W574" s="3"/>
    </row>
    <row r="575" spans="22:23" ht="15.75" customHeight="1" x14ac:dyDescent="0.15">
      <c r="V575" s="3"/>
      <c r="W575" s="3"/>
    </row>
    <row r="576" spans="22:23" ht="15.75" customHeight="1" x14ac:dyDescent="0.15">
      <c r="V576" s="3"/>
      <c r="W576" s="3"/>
    </row>
    <row r="577" spans="22:23" ht="15.75" customHeight="1" x14ac:dyDescent="0.15">
      <c r="V577" s="3"/>
      <c r="W577" s="3"/>
    </row>
    <row r="578" spans="22:23" ht="15.75" customHeight="1" x14ac:dyDescent="0.15">
      <c r="V578" s="3"/>
      <c r="W578" s="3"/>
    </row>
    <row r="579" spans="22:23" ht="15.75" customHeight="1" x14ac:dyDescent="0.15">
      <c r="V579" s="3"/>
      <c r="W579" s="3"/>
    </row>
    <row r="580" spans="22:23" ht="15.75" customHeight="1" x14ac:dyDescent="0.15">
      <c r="V580" s="3"/>
      <c r="W580" s="3"/>
    </row>
    <row r="581" spans="22:23" ht="15.75" customHeight="1" x14ac:dyDescent="0.15">
      <c r="V581" s="3"/>
      <c r="W581" s="3"/>
    </row>
    <row r="582" spans="22:23" ht="15.75" customHeight="1" x14ac:dyDescent="0.15">
      <c r="V582" s="3"/>
      <c r="W582" s="3"/>
    </row>
    <row r="583" spans="22:23" ht="15.75" customHeight="1" x14ac:dyDescent="0.15">
      <c r="V583" s="3"/>
      <c r="W583" s="3"/>
    </row>
    <row r="584" spans="22:23" ht="15.75" customHeight="1" x14ac:dyDescent="0.15">
      <c r="V584" s="3"/>
      <c r="W584" s="3"/>
    </row>
    <row r="585" spans="22:23" ht="15.75" customHeight="1" x14ac:dyDescent="0.15">
      <c r="V585" s="3"/>
      <c r="W585" s="3"/>
    </row>
    <row r="586" spans="22:23" ht="15.75" customHeight="1" x14ac:dyDescent="0.15">
      <c r="V586" s="3"/>
      <c r="W586" s="3"/>
    </row>
    <row r="587" spans="22:23" ht="15.75" customHeight="1" x14ac:dyDescent="0.15">
      <c r="V587" s="3"/>
      <c r="W587" s="3"/>
    </row>
    <row r="588" spans="22:23" ht="15.75" customHeight="1" x14ac:dyDescent="0.15">
      <c r="V588" s="3"/>
      <c r="W588" s="3"/>
    </row>
    <row r="589" spans="22:23" ht="15.75" customHeight="1" x14ac:dyDescent="0.15">
      <c r="V589" s="3"/>
      <c r="W589" s="3"/>
    </row>
    <row r="590" spans="22:23" ht="15.75" customHeight="1" x14ac:dyDescent="0.15">
      <c r="V590" s="3"/>
      <c r="W590" s="3"/>
    </row>
    <row r="591" spans="22:23" ht="15.75" customHeight="1" x14ac:dyDescent="0.15">
      <c r="V591" s="3"/>
      <c r="W591" s="3"/>
    </row>
    <row r="592" spans="22:23" ht="15.75" customHeight="1" x14ac:dyDescent="0.15">
      <c r="V592" s="3"/>
      <c r="W592" s="3"/>
    </row>
    <row r="593" spans="22:23" ht="15.75" customHeight="1" x14ac:dyDescent="0.15">
      <c r="V593" s="3"/>
      <c r="W593" s="3"/>
    </row>
    <row r="594" spans="22:23" ht="15.75" customHeight="1" x14ac:dyDescent="0.15">
      <c r="V594" s="3"/>
      <c r="W594" s="3"/>
    </row>
    <row r="595" spans="22:23" ht="15.75" customHeight="1" x14ac:dyDescent="0.15">
      <c r="V595" s="3"/>
      <c r="W595" s="3"/>
    </row>
    <row r="596" spans="22:23" ht="15.75" customHeight="1" x14ac:dyDescent="0.15">
      <c r="V596" s="3"/>
      <c r="W596" s="3"/>
    </row>
    <row r="597" spans="22:23" ht="15.75" customHeight="1" x14ac:dyDescent="0.15">
      <c r="V597" s="3"/>
      <c r="W597" s="3"/>
    </row>
    <row r="598" spans="22:23" ht="15.75" customHeight="1" x14ac:dyDescent="0.15">
      <c r="V598" s="3"/>
      <c r="W598" s="3"/>
    </row>
    <row r="599" spans="22:23" ht="15.75" customHeight="1" x14ac:dyDescent="0.15">
      <c r="V599" s="3"/>
      <c r="W599" s="3"/>
    </row>
    <row r="600" spans="22:23" ht="15.75" customHeight="1" x14ac:dyDescent="0.15">
      <c r="V600" s="3"/>
      <c r="W600" s="3"/>
    </row>
    <row r="601" spans="22:23" ht="15.75" customHeight="1" x14ac:dyDescent="0.15">
      <c r="V601" s="3"/>
      <c r="W601" s="3"/>
    </row>
    <row r="602" spans="22:23" ht="15.75" customHeight="1" x14ac:dyDescent="0.15">
      <c r="V602" s="3"/>
      <c r="W602" s="3"/>
    </row>
    <row r="603" spans="22:23" ht="15.75" customHeight="1" x14ac:dyDescent="0.15">
      <c r="V603" s="3"/>
      <c r="W603" s="3"/>
    </row>
    <row r="604" spans="22:23" ht="15.75" customHeight="1" x14ac:dyDescent="0.15">
      <c r="V604" s="3"/>
      <c r="W604" s="3"/>
    </row>
    <row r="605" spans="22:23" ht="15.75" customHeight="1" x14ac:dyDescent="0.15">
      <c r="V605" s="3"/>
      <c r="W605" s="3"/>
    </row>
    <row r="606" spans="22:23" ht="15.75" customHeight="1" x14ac:dyDescent="0.15">
      <c r="V606" s="3"/>
      <c r="W606" s="3"/>
    </row>
    <row r="607" spans="22:23" ht="15.75" customHeight="1" x14ac:dyDescent="0.15">
      <c r="V607" s="3"/>
      <c r="W607" s="3"/>
    </row>
    <row r="608" spans="22:23" ht="15.75" customHeight="1" x14ac:dyDescent="0.15">
      <c r="V608" s="3"/>
      <c r="W608" s="3"/>
    </row>
    <row r="609" spans="22:23" ht="15.75" customHeight="1" x14ac:dyDescent="0.15">
      <c r="V609" s="3"/>
      <c r="W609" s="3"/>
    </row>
    <row r="610" spans="22:23" ht="15.75" customHeight="1" x14ac:dyDescent="0.15">
      <c r="V610" s="3"/>
      <c r="W610" s="3"/>
    </row>
    <row r="611" spans="22:23" ht="15.75" customHeight="1" x14ac:dyDescent="0.15">
      <c r="V611" s="3"/>
      <c r="W611" s="3"/>
    </row>
    <row r="612" spans="22:23" ht="15.75" customHeight="1" x14ac:dyDescent="0.15">
      <c r="V612" s="3"/>
      <c r="W612" s="3"/>
    </row>
    <row r="613" spans="22:23" ht="15.75" customHeight="1" x14ac:dyDescent="0.15">
      <c r="V613" s="3"/>
      <c r="W613" s="3"/>
    </row>
    <row r="614" spans="22:23" ht="15.75" customHeight="1" x14ac:dyDescent="0.15">
      <c r="V614" s="3"/>
      <c r="W614" s="3"/>
    </row>
    <row r="615" spans="22:23" ht="15.75" customHeight="1" x14ac:dyDescent="0.15">
      <c r="V615" s="3"/>
      <c r="W615" s="3"/>
    </row>
    <row r="616" spans="22:23" ht="15.75" customHeight="1" x14ac:dyDescent="0.15">
      <c r="V616" s="3"/>
      <c r="W616" s="3"/>
    </row>
    <row r="617" spans="22:23" ht="15.75" customHeight="1" x14ac:dyDescent="0.15">
      <c r="V617" s="3"/>
      <c r="W617" s="3"/>
    </row>
    <row r="618" spans="22:23" ht="15.75" customHeight="1" x14ac:dyDescent="0.15">
      <c r="V618" s="3"/>
      <c r="W618" s="3"/>
    </row>
    <row r="619" spans="22:23" ht="15.75" customHeight="1" x14ac:dyDescent="0.15">
      <c r="V619" s="3"/>
      <c r="W619" s="3"/>
    </row>
    <row r="620" spans="22:23" ht="15.75" customHeight="1" x14ac:dyDescent="0.15">
      <c r="V620" s="3"/>
      <c r="W620" s="3"/>
    </row>
    <row r="621" spans="22:23" ht="15.75" customHeight="1" x14ac:dyDescent="0.15">
      <c r="V621" s="3"/>
      <c r="W621" s="3"/>
    </row>
    <row r="622" spans="22:23" ht="15.75" customHeight="1" x14ac:dyDescent="0.15">
      <c r="V622" s="3"/>
      <c r="W622" s="3"/>
    </row>
    <row r="623" spans="22:23" ht="15.75" customHeight="1" x14ac:dyDescent="0.15">
      <c r="V623" s="3"/>
      <c r="W623" s="3"/>
    </row>
    <row r="624" spans="22:23" ht="15.75" customHeight="1" x14ac:dyDescent="0.15">
      <c r="V624" s="3"/>
      <c r="W624" s="3"/>
    </row>
    <row r="625" spans="22:23" ht="15.75" customHeight="1" x14ac:dyDescent="0.15">
      <c r="V625" s="3"/>
      <c r="W625" s="3"/>
    </row>
    <row r="626" spans="22:23" ht="15.75" customHeight="1" x14ac:dyDescent="0.15">
      <c r="V626" s="3"/>
      <c r="W626" s="3"/>
    </row>
    <row r="627" spans="22:23" ht="15.75" customHeight="1" x14ac:dyDescent="0.15">
      <c r="V627" s="3"/>
      <c r="W627" s="3"/>
    </row>
    <row r="628" spans="22:23" ht="15.75" customHeight="1" x14ac:dyDescent="0.15">
      <c r="V628" s="3"/>
      <c r="W628" s="3"/>
    </row>
    <row r="629" spans="22:23" ht="15.75" customHeight="1" x14ac:dyDescent="0.15">
      <c r="V629" s="3"/>
      <c r="W629" s="3"/>
    </row>
    <row r="630" spans="22:23" ht="15.75" customHeight="1" x14ac:dyDescent="0.15">
      <c r="V630" s="3"/>
      <c r="W630" s="3"/>
    </row>
    <row r="631" spans="22:23" ht="15.75" customHeight="1" x14ac:dyDescent="0.15">
      <c r="V631" s="3"/>
      <c r="W631" s="3"/>
    </row>
    <row r="632" spans="22:23" ht="15.75" customHeight="1" x14ac:dyDescent="0.15">
      <c r="V632" s="3"/>
      <c r="W632" s="3"/>
    </row>
    <row r="633" spans="22:23" ht="15.75" customHeight="1" x14ac:dyDescent="0.15">
      <c r="V633" s="3"/>
      <c r="W633" s="3"/>
    </row>
    <row r="634" spans="22:23" ht="15.75" customHeight="1" x14ac:dyDescent="0.15">
      <c r="V634" s="3"/>
      <c r="W634" s="3"/>
    </row>
    <row r="635" spans="22:23" ht="15.75" customHeight="1" x14ac:dyDescent="0.15">
      <c r="V635" s="3"/>
      <c r="W635" s="3"/>
    </row>
    <row r="636" spans="22:23" ht="15.75" customHeight="1" x14ac:dyDescent="0.15">
      <c r="V636" s="3"/>
      <c r="W636" s="3"/>
    </row>
    <row r="637" spans="22:23" ht="15.75" customHeight="1" x14ac:dyDescent="0.15">
      <c r="V637" s="3"/>
      <c r="W637" s="3"/>
    </row>
    <row r="638" spans="22:23" ht="15.75" customHeight="1" x14ac:dyDescent="0.15">
      <c r="V638" s="3"/>
      <c r="W638" s="3"/>
    </row>
    <row r="639" spans="22:23" ht="15.75" customHeight="1" x14ac:dyDescent="0.15">
      <c r="V639" s="3"/>
      <c r="W639" s="3"/>
    </row>
    <row r="640" spans="22:23" ht="15.75" customHeight="1" x14ac:dyDescent="0.15">
      <c r="V640" s="3"/>
      <c r="W640" s="3"/>
    </row>
    <row r="641" spans="22:23" ht="15.75" customHeight="1" x14ac:dyDescent="0.15">
      <c r="V641" s="3"/>
      <c r="W641" s="3"/>
    </row>
    <row r="642" spans="22:23" ht="15.75" customHeight="1" x14ac:dyDescent="0.15">
      <c r="V642" s="3"/>
      <c r="W642" s="3"/>
    </row>
    <row r="643" spans="22:23" ht="15.75" customHeight="1" x14ac:dyDescent="0.15">
      <c r="V643" s="3"/>
      <c r="W643" s="3"/>
    </row>
    <row r="644" spans="22:23" ht="15.75" customHeight="1" x14ac:dyDescent="0.15">
      <c r="V644" s="3"/>
      <c r="W644" s="3"/>
    </row>
    <row r="645" spans="22:23" ht="15.75" customHeight="1" x14ac:dyDescent="0.15">
      <c r="V645" s="3"/>
      <c r="W645" s="3"/>
    </row>
    <row r="646" spans="22:23" ht="15.75" customHeight="1" x14ac:dyDescent="0.15">
      <c r="V646" s="3"/>
      <c r="W646" s="3"/>
    </row>
    <row r="647" spans="22:23" ht="15.75" customHeight="1" x14ac:dyDescent="0.15">
      <c r="V647" s="3"/>
      <c r="W647" s="3"/>
    </row>
    <row r="648" spans="22:23" ht="15.75" customHeight="1" x14ac:dyDescent="0.15">
      <c r="V648" s="3"/>
      <c r="W648" s="3"/>
    </row>
    <row r="649" spans="22:23" ht="15.75" customHeight="1" x14ac:dyDescent="0.15">
      <c r="V649" s="3"/>
      <c r="W649" s="3"/>
    </row>
    <row r="650" spans="22:23" ht="15.75" customHeight="1" x14ac:dyDescent="0.15">
      <c r="V650" s="3"/>
      <c r="W650" s="3"/>
    </row>
    <row r="651" spans="22:23" ht="15.75" customHeight="1" x14ac:dyDescent="0.15">
      <c r="V651" s="3"/>
      <c r="W651" s="3"/>
    </row>
    <row r="652" spans="22:23" ht="15.75" customHeight="1" x14ac:dyDescent="0.15">
      <c r="V652" s="3"/>
      <c r="W652" s="3"/>
    </row>
    <row r="653" spans="22:23" ht="15.75" customHeight="1" x14ac:dyDescent="0.15">
      <c r="V653" s="3"/>
      <c r="W653" s="3"/>
    </row>
    <row r="654" spans="22:23" ht="15.75" customHeight="1" x14ac:dyDescent="0.15">
      <c r="V654" s="3"/>
      <c r="W654" s="3"/>
    </row>
    <row r="655" spans="22:23" ht="15.75" customHeight="1" x14ac:dyDescent="0.15">
      <c r="V655" s="3"/>
      <c r="W655" s="3"/>
    </row>
    <row r="656" spans="22:23" ht="15.75" customHeight="1" x14ac:dyDescent="0.15">
      <c r="V656" s="3"/>
      <c r="W656" s="3"/>
    </row>
    <row r="657" spans="22:23" ht="15.75" customHeight="1" x14ac:dyDescent="0.15">
      <c r="V657" s="3"/>
      <c r="W657" s="3"/>
    </row>
    <row r="658" spans="22:23" ht="15.75" customHeight="1" x14ac:dyDescent="0.15">
      <c r="V658" s="3"/>
      <c r="W658" s="3"/>
    </row>
    <row r="659" spans="22:23" ht="15.75" customHeight="1" x14ac:dyDescent="0.15">
      <c r="V659" s="3"/>
      <c r="W659" s="3"/>
    </row>
    <row r="660" spans="22:23" ht="15.75" customHeight="1" x14ac:dyDescent="0.15">
      <c r="V660" s="3"/>
      <c r="W660" s="3"/>
    </row>
    <row r="661" spans="22:23" ht="15.75" customHeight="1" x14ac:dyDescent="0.15">
      <c r="V661" s="3"/>
      <c r="W661" s="3"/>
    </row>
    <row r="662" spans="22:23" ht="15.75" customHeight="1" x14ac:dyDescent="0.15">
      <c r="V662" s="3"/>
      <c r="W662" s="3"/>
    </row>
    <row r="663" spans="22:23" ht="15.75" customHeight="1" x14ac:dyDescent="0.15">
      <c r="V663" s="3"/>
      <c r="W663" s="3"/>
    </row>
    <row r="664" spans="22:23" ht="15.75" customHeight="1" x14ac:dyDescent="0.15">
      <c r="V664" s="3"/>
      <c r="W664" s="3"/>
    </row>
    <row r="665" spans="22:23" ht="15.75" customHeight="1" x14ac:dyDescent="0.15">
      <c r="V665" s="3"/>
      <c r="W665" s="3"/>
    </row>
    <row r="666" spans="22:23" ht="15.75" customHeight="1" x14ac:dyDescent="0.15">
      <c r="V666" s="3"/>
      <c r="W666" s="3"/>
    </row>
    <row r="667" spans="22:23" ht="15.75" customHeight="1" x14ac:dyDescent="0.15">
      <c r="V667" s="3"/>
      <c r="W667" s="3"/>
    </row>
    <row r="668" spans="22:23" ht="15.75" customHeight="1" x14ac:dyDescent="0.15">
      <c r="V668" s="3"/>
      <c r="W668" s="3"/>
    </row>
    <row r="669" spans="22:23" ht="15.75" customHeight="1" x14ac:dyDescent="0.15">
      <c r="V669" s="3"/>
      <c r="W669" s="3"/>
    </row>
    <row r="670" spans="22:23" ht="15.75" customHeight="1" x14ac:dyDescent="0.15">
      <c r="V670" s="3"/>
      <c r="W670" s="3"/>
    </row>
    <row r="671" spans="22:23" ht="15.75" customHeight="1" x14ac:dyDescent="0.15">
      <c r="V671" s="3"/>
      <c r="W671" s="3"/>
    </row>
    <row r="672" spans="22:23" ht="15.75" customHeight="1" x14ac:dyDescent="0.15">
      <c r="V672" s="3"/>
      <c r="W672" s="3"/>
    </row>
    <row r="673" spans="22:23" ht="15.75" customHeight="1" x14ac:dyDescent="0.15">
      <c r="V673" s="3"/>
      <c r="W673" s="3"/>
    </row>
    <row r="674" spans="22:23" ht="15.75" customHeight="1" x14ac:dyDescent="0.15">
      <c r="V674" s="3"/>
      <c r="W674" s="3"/>
    </row>
    <row r="675" spans="22:23" ht="15.75" customHeight="1" x14ac:dyDescent="0.15">
      <c r="V675" s="3"/>
      <c r="W675" s="3"/>
    </row>
    <row r="676" spans="22:23" ht="15.75" customHeight="1" x14ac:dyDescent="0.15">
      <c r="V676" s="3"/>
      <c r="W676" s="3"/>
    </row>
    <row r="677" spans="22:23" ht="15.75" customHeight="1" x14ac:dyDescent="0.15">
      <c r="V677" s="3"/>
      <c r="W677" s="3"/>
    </row>
    <row r="678" spans="22:23" ht="15.75" customHeight="1" x14ac:dyDescent="0.15">
      <c r="V678" s="3"/>
      <c r="W678" s="3"/>
    </row>
    <row r="679" spans="22:23" ht="15.75" customHeight="1" x14ac:dyDescent="0.15">
      <c r="V679" s="3"/>
      <c r="W679" s="3"/>
    </row>
    <row r="680" spans="22:23" ht="15.75" customHeight="1" x14ac:dyDescent="0.15">
      <c r="V680" s="3"/>
      <c r="W680" s="3"/>
    </row>
    <row r="681" spans="22:23" ht="15.75" customHeight="1" x14ac:dyDescent="0.15">
      <c r="V681" s="3"/>
      <c r="W681" s="3"/>
    </row>
    <row r="682" spans="22:23" ht="15.75" customHeight="1" x14ac:dyDescent="0.15">
      <c r="V682" s="3"/>
      <c r="W682" s="3"/>
    </row>
    <row r="683" spans="22:23" ht="15.75" customHeight="1" x14ac:dyDescent="0.15">
      <c r="V683" s="3"/>
      <c r="W683" s="3"/>
    </row>
    <row r="684" spans="22:23" ht="15.75" customHeight="1" x14ac:dyDescent="0.15">
      <c r="V684" s="3"/>
      <c r="W684" s="3"/>
    </row>
    <row r="685" spans="22:23" ht="15.75" customHeight="1" x14ac:dyDescent="0.15">
      <c r="V685" s="3"/>
      <c r="W685" s="3"/>
    </row>
    <row r="686" spans="22:23" ht="15.75" customHeight="1" x14ac:dyDescent="0.15">
      <c r="V686" s="3"/>
      <c r="W686" s="3"/>
    </row>
    <row r="687" spans="22:23" ht="15.75" customHeight="1" x14ac:dyDescent="0.15">
      <c r="V687" s="3"/>
      <c r="W687" s="3"/>
    </row>
    <row r="688" spans="22:23" ht="15.75" customHeight="1" x14ac:dyDescent="0.15">
      <c r="V688" s="3"/>
      <c r="W688" s="3"/>
    </row>
    <row r="689" spans="22:23" ht="15.75" customHeight="1" x14ac:dyDescent="0.15">
      <c r="V689" s="3"/>
      <c r="W689" s="3"/>
    </row>
    <row r="690" spans="22:23" ht="15.75" customHeight="1" x14ac:dyDescent="0.15">
      <c r="V690" s="3"/>
      <c r="W690" s="3"/>
    </row>
    <row r="691" spans="22:23" ht="15.75" customHeight="1" x14ac:dyDescent="0.15">
      <c r="V691" s="3"/>
      <c r="W691" s="3"/>
    </row>
    <row r="692" spans="22:23" ht="15.75" customHeight="1" x14ac:dyDescent="0.15">
      <c r="V692" s="3"/>
      <c r="W692" s="3"/>
    </row>
    <row r="693" spans="22:23" ht="15.75" customHeight="1" x14ac:dyDescent="0.15">
      <c r="V693" s="3"/>
      <c r="W693" s="3"/>
    </row>
    <row r="694" spans="22:23" ht="15.75" customHeight="1" x14ac:dyDescent="0.15">
      <c r="V694" s="3"/>
      <c r="W694" s="3"/>
    </row>
    <row r="695" spans="22:23" ht="15.75" customHeight="1" x14ac:dyDescent="0.15">
      <c r="V695" s="3"/>
      <c r="W695" s="3"/>
    </row>
    <row r="696" spans="22:23" ht="15.75" customHeight="1" x14ac:dyDescent="0.15">
      <c r="V696" s="3"/>
      <c r="W696" s="3"/>
    </row>
    <row r="697" spans="22:23" ht="15.75" customHeight="1" x14ac:dyDescent="0.15">
      <c r="V697" s="3"/>
      <c r="W697" s="3"/>
    </row>
    <row r="698" spans="22:23" ht="15.75" customHeight="1" x14ac:dyDescent="0.15">
      <c r="V698" s="3"/>
      <c r="W698" s="3"/>
    </row>
    <row r="699" spans="22:23" ht="15.75" customHeight="1" x14ac:dyDescent="0.15">
      <c r="V699" s="3"/>
      <c r="W699" s="3"/>
    </row>
    <row r="700" spans="22:23" ht="15.75" customHeight="1" x14ac:dyDescent="0.15">
      <c r="V700" s="3"/>
      <c r="W700" s="3"/>
    </row>
    <row r="701" spans="22:23" ht="15.75" customHeight="1" x14ac:dyDescent="0.15">
      <c r="V701" s="3"/>
      <c r="W701" s="3"/>
    </row>
    <row r="702" spans="22:23" ht="15.75" customHeight="1" x14ac:dyDescent="0.15">
      <c r="V702" s="3"/>
      <c r="W702" s="3"/>
    </row>
    <row r="703" spans="22:23" ht="15.75" customHeight="1" x14ac:dyDescent="0.15">
      <c r="V703" s="3"/>
      <c r="W703" s="3"/>
    </row>
    <row r="704" spans="22:23" ht="15.75" customHeight="1" x14ac:dyDescent="0.15">
      <c r="V704" s="3"/>
      <c r="W704" s="3"/>
    </row>
    <row r="705" spans="22:23" ht="15.75" customHeight="1" x14ac:dyDescent="0.15">
      <c r="V705" s="3"/>
      <c r="W705" s="3"/>
    </row>
    <row r="706" spans="22:23" ht="15.75" customHeight="1" x14ac:dyDescent="0.15">
      <c r="V706" s="3"/>
      <c r="W706" s="3"/>
    </row>
    <row r="707" spans="22:23" ht="15.75" customHeight="1" x14ac:dyDescent="0.15">
      <c r="V707" s="3"/>
      <c r="W707" s="3"/>
    </row>
    <row r="708" spans="22:23" ht="15.75" customHeight="1" x14ac:dyDescent="0.15">
      <c r="V708" s="3"/>
      <c r="W708" s="3"/>
    </row>
    <row r="709" spans="22:23" ht="15.75" customHeight="1" x14ac:dyDescent="0.15">
      <c r="V709" s="3"/>
      <c r="W709" s="3"/>
    </row>
    <row r="710" spans="22:23" ht="15.75" customHeight="1" x14ac:dyDescent="0.15">
      <c r="V710" s="3"/>
      <c r="W710" s="3"/>
    </row>
    <row r="711" spans="22:23" ht="15.75" customHeight="1" x14ac:dyDescent="0.15">
      <c r="V711" s="3"/>
      <c r="W711" s="3"/>
    </row>
    <row r="712" spans="22:23" ht="15.75" customHeight="1" x14ac:dyDescent="0.15">
      <c r="V712" s="3"/>
      <c r="W712" s="3"/>
    </row>
    <row r="713" spans="22:23" ht="15.75" customHeight="1" x14ac:dyDescent="0.15">
      <c r="V713" s="3"/>
      <c r="W713" s="3"/>
    </row>
    <row r="714" spans="22:23" ht="15.75" customHeight="1" x14ac:dyDescent="0.15">
      <c r="V714" s="3"/>
      <c r="W714" s="3"/>
    </row>
    <row r="715" spans="22:23" ht="15.75" customHeight="1" x14ac:dyDescent="0.15">
      <c r="V715" s="3"/>
      <c r="W715" s="3"/>
    </row>
    <row r="716" spans="22:23" ht="15.75" customHeight="1" x14ac:dyDescent="0.15">
      <c r="V716" s="3"/>
      <c r="W716" s="3"/>
    </row>
    <row r="717" spans="22:23" ht="15.75" customHeight="1" x14ac:dyDescent="0.15">
      <c r="V717" s="3"/>
      <c r="W717" s="3"/>
    </row>
    <row r="718" spans="22:23" ht="15.75" customHeight="1" x14ac:dyDescent="0.15">
      <c r="V718" s="3"/>
      <c r="W718" s="3"/>
    </row>
    <row r="719" spans="22:23" ht="15.75" customHeight="1" x14ac:dyDescent="0.15">
      <c r="V719" s="3"/>
      <c r="W719" s="3"/>
    </row>
    <row r="720" spans="22:23" ht="15.75" customHeight="1" x14ac:dyDescent="0.15">
      <c r="V720" s="3"/>
      <c r="W720" s="3"/>
    </row>
    <row r="721" spans="22:23" ht="15.75" customHeight="1" x14ac:dyDescent="0.15">
      <c r="V721" s="3"/>
      <c r="W721" s="3"/>
    </row>
    <row r="722" spans="22:23" ht="15.75" customHeight="1" x14ac:dyDescent="0.15">
      <c r="V722" s="3"/>
      <c r="W722" s="3"/>
    </row>
    <row r="723" spans="22:23" ht="15.75" customHeight="1" x14ac:dyDescent="0.15">
      <c r="V723" s="3"/>
      <c r="W723" s="3"/>
    </row>
    <row r="724" spans="22:23" ht="15.75" customHeight="1" x14ac:dyDescent="0.15">
      <c r="V724" s="3"/>
      <c r="W724" s="3"/>
    </row>
    <row r="725" spans="22:23" ht="15.75" customHeight="1" x14ac:dyDescent="0.15">
      <c r="V725" s="3"/>
      <c r="W725" s="3"/>
    </row>
    <row r="726" spans="22:23" ht="15.75" customHeight="1" x14ac:dyDescent="0.15">
      <c r="V726" s="3"/>
      <c r="W726" s="3"/>
    </row>
    <row r="727" spans="22:23" ht="15.75" customHeight="1" x14ac:dyDescent="0.15">
      <c r="V727" s="3"/>
      <c r="W727" s="3"/>
    </row>
    <row r="728" spans="22:23" ht="15.75" customHeight="1" x14ac:dyDescent="0.15">
      <c r="V728" s="3"/>
      <c r="W728" s="3"/>
    </row>
    <row r="729" spans="22:23" ht="15.75" customHeight="1" x14ac:dyDescent="0.15">
      <c r="V729" s="3"/>
      <c r="W729" s="3"/>
    </row>
    <row r="730" spans="22:23" ht="15.75" customHeight="1" x14ac:dyDescent="0.15">
      <c r="V730" s="3"/>
      <c r="W730" s="3"/>
    </row>
    <row r="731" spans="22:23" ht="15.75" customHeight="1" x14ac:dyDescent="0.15">
      <c r="V731" s="3"/>
      <c r="W731" s="3"/>
    </row>
    <row r="732" spans="22:23" ht="15.75" customHeight="1" x14ac:dyDescent="0.15">
      <c r="V732" s="3"/>
      <c r="W732" s="3"/>
    </row>
    <row r="733" spans="22:23" ht="15.75" customHeight="1" x14ac:dyDescent="0.15">
      <c r="V733" s="3"/>
      <c r="W733" s="3"/>
    </row>
    <row r="734" spans="22:23" ht="15.75" customHeight="1" x14ac:dyDescent="0.15">
      <c r="V734" s="3"/>
      <c r="W734" s="3"/>
    </row>
    <row r="735" spans="22:23" ht="15.75" customHeight="1" x14ac:dyDescent="0.15">
      <c r="V735" s="3"/>
      <c r="W735" s="3"/>
    </row>
    <row r="736" spans="22:23" ht="15.75" customHeight="1" x14ac:dyDescent="0.15">
      <c r="V736" s="3"/>
      <c r="W736" s="3"/>
    </row>
    <row r="737" spans="22:23" ht="15.75" customHeight="1" x14ac:dyDescent="0.15">
      <c r="V737" s="3"/>
      <c r="W737" s="3"/>
    </row>
    <row r="738" spans="22:23" ht="15.75" customHeight="1" x14ac:dyDescent="0.15">
      <c r="V738" s="3"/>
      <c r="W738" s="3"/>
    </row>
    <row r="739" spans="22:23" ht="15.75" customHeight="1" x14ac:dyDescent="0.15">
      <c r="V739" s="3"/>
      <c r="W739" s="3"/>
    </row>
    <row r="740" spans="22:23" ht="15.75" customHeight="1" x14ac:dyDescent="0.15">
      <c r="V740" s="3"/>
      <c r="W740" s="3"/>
    </row>
    <row r="741" spans="22:23" ht="15.75" customHeight="1" x14ac:dyDescent="0.15">
      <c r="V741" s="3"/>
      <c r="W741" s="3"/>
    </row>
    <row r="742" spans="22:23" ht="15.75" customHeight="1" x14ac:dyDescent="0.15">
      <c r="V742" s="3"/>
      <c r="W742" s="3"/>
    </row>
    <row r="743" spans="22:23" ht="15.75" customHeight="1" x14ac:dyDescent="0.15">
      <c r="V743" s="3"/>
      <c r="W743" s="3"/>
    </row>
    <row r="744" spans="22:23" ht="15.75" customHeight="1" x14ac:dyDescent="0.15">
      <c r="V744" s="3"/>
      <c r="W744" s="3"/>
    </row>
    <row r="745" spans="22:23" ht="15.75" customHeight="1" x14ac:dyDescent="0.15">
      <c r="V745" s="3"/>
      <c r="W745" s="3"/>
    </row>
    <row r="746" spans="22:23" ht="15.75" customHeight="1" x14ac:dyDescent="0.15">
      <c r="V746" s="3"/>
      <c r="W746" s="3"/>
    </row>
    <row r="747" spans="22:23" ht="15.75" customHeight="1" x14ac:dyDescent="0.15">
      <c r="V747" s="3"/>
      <c r="W747" s="3"/>
    </row>
    <row r="748" spans="22:23" ht="15.75" customHeight="1" x14ac:dyDescent="0.15">
      <c r="V748" s="3"/>
      <c r="W748" s="3"/>
    </row>
    <row r="749" spans="22:23" ht="15.75" customHeight="1" x14ac:dyDescent="0.15">
      <c r="V749" s="3"/>
      <c r="W749" s="3"/>
    </row>
    <row r="750" spans="22:23" ht="15.75" customHeight="1" x14ac:dyDescent="0.15">
      <c r="V750" s="3"/>
      <c r="W750" s="3"/>
    </row>
    <row r="751" spans="22:23" ht="15.75" customHeight="1" x14ac:dyDescent="0.15">
      <c r="V751" s="3"/>
      <c r="W751" s="3"/>
    </row>
    <row r="752" spans="22:23" ht="15.75" customHeight="1" x14ac:dyDescent="0.15">
      <c r="V752" s="3"/>
      <c r="W752" s="3"/>
    </row>
    <row r="753" spans="22:23" ht="15.75" customHeight="1" x14ac:dyDescent="0.15">
      <c r="V753" s="3"/>
      <c r="W753" s="3"/>
    </row>
    <row r="754" spans="22:23" ht="15.75" customHeight="1" x14ac:dyDescent="0.15">
      <c r="V754" s="3"/>
      <c r="W754" s="3"/>
    </row>
    <row r="755" spans="22:23" ht="15.75" customHeight="1" x14ac:dyDescent="0.15">
      <c r="V755" s="3"/>
      <c r="W755" s="3"/>
    </row>
    <row r="756" spans="22:23" ht="15.75" customHeight="1" x14ac:dyDescent="0.15">
      <c r="V756" s="3"/>
      <c r="W756" s="3"/>
    </row>
    <row r="757" spans="22:23" ht="15.75" customHeight="1" x14ac:dyDescent="0.15">
      <c r="V757" s="3"/>
      <c r="W757" s="3"/>
    </row>
    <row r="758" spans="22:23" ht="15.75" customHeight="1" x14ac:dyDescent="0.15">
      <c r="V758" s="3"/>
      <c r="W758" s="3"/>
    </row>
    <row r="759" spans="22:23" ht="15.75" customHeight="1" x14ac:dyDescent="0.15">
      <c r="V759" s="3"/>
      <c r="W759" s="3"/>
    </row>
    <row r="760" spans="22:23" ht="15.75" customHeight="1" x14ac:dyDescent="0.15">
      <c r="V760" s="3"/>
      <c r="W760" s="3"/>
    </row>
    <row r="761" spans="22:23" ht="15.75" customHeight="1" x14ac:dyDescent="0.15">
      <c r="V761" s="3"/>
      <c r="W761" s="3"/>
    </row>
    <row r="762" spans="22:23" ht="15.75" customHeight="1" x14ac:dyDescent="0.15">
      <c r="V762" s="3"/>
      <c r="W762" s="3"/>
    </row>
    <row r="763" spans="22:23" ht="15.75" customHeight="1" x14ac:dyDescent="0.15">
      <c r="V763" s="3"/>
      <c r="W763" s="3"/>
    </row>
    <row r="764" spans="22:23" ht="15.75" customHeight="1" x14ac:dyDescent="0.15">
      <c r="V764" s="3"/>
      <c r="W764" s="3"/>
    </row>
    <row r="765" spans="22:23" ht="15.75" customHeight="1" x14ac:dyDescent="0.15">
      <c r="V765" s="3"/>
      <c r="W765" s="3"/>
    </row>
    <row r="766" spans="22:23" ht="15.75" customHeight="1" x14ac:dyDescent="0.15">
      <c r="V766" s="3"/>
      <c r="W766" s="3"/>
    </row>
    <row r="767" spans="22:23" ht="15.75" customHeight="1" x14ac:dyDescent="0.15">
      <c r="V767" s="3"/>
      <c r="W767" s="3"/>
    </row>
    <row r="768" spans="22:23" ht="15.75" customHeight="1" x14ac:dyDescent="0.15">
      <c r="V768" s="3"/>
      <c r="W768" s="3"/>
    </row>
    <row r="769" spans="22:23" ht="15.75" customHeight="1" x14ac:dyDescent="0.15">
      <c r="V769" s="3"/>
      <c r="W769" s="3"/>
    </row>
    <row r="770" spans="22:23" ht="15.75" customHeight="1" x14ac:dyDescent="0.15">
      <c r="V770" s="3"/>
      <c r="W770" s="3"/>
    </row>
    <row r="771" spans="22:23" ht="15.75" customHeight="1" x14ac:dyDescent="0.15">
      <c r="V771" s="3"/>
      <c r="W771" s="3"/>
    </row>
    <row r="772" spans="22:23" ht="15.75" customHeight="1" x14ac:dyDescent="0.15">
      <c r="V772" s="3"/>
      <c r="W772" s="3"/>
    </row>
    <row r="773" spans="22:23" ht="15.75" customHeight="1" x14ac:dyDescent="0.15">
      <c r="V773" s="3"/>
      <c r="W773" s="3"/>
    </row>
    <row r="774" spans="22:23" ht="15.75" customHeight="1" x14ac:dyDescent="0.15">
      <c r="V774" s="3"/>
      <c r="W774" s="3"/>
    </row>
    <row r="775" spans="22:23" ht="15.75" customHeight="1" x14ac:dyDescent="0.15">
      <c r="V775" s="3"/>
      <c r="W775" s="3"/>
    </row>
    <row r="776" spans="22:23" ht="15.75" customHeight="1" x14ac:dyDescent="0.15">
      <c r="V776" s="3"/>
      <c r="W776" s="3"/>
    </row>
    <row r="777" spans="22:23" ht="15.75" customHeight="1" x14ac:dyDescent="0.15">
      <c r="V777" s="3"/>
      <c r="W777" s="3"/>
    </row>
    <row r="778" spans="22:23" ht="15.75" customHeight="1" x14ac:dyDescent="0.15">
      <c r="V778" s="3"/>
      <c r="W778" s="3"/>
    </row>
    <row r="779" spans="22:23" ht="15.75" customHeight="1" x14ac:dyDescent="0.15">
      <c r="V779" s="3"/>
      <c r="W779" s="3"/>
    </row>
    <row r="780" spans="22:23" ht="15.75" customHeight="1" x14ac:dyDescent="0.15">
      <c r="V780" s="3"/>
      <c r="W780" s="3"/>
    </row>
    <row r="781" spans="22:23" ht="15.75" customHeight="1" x14ac:dyDescent="0.15">
      <c r="V781" s="3"/>
      <c r="W781" s="3"/>
    </row>
    <row r="782" spans="22:23" ht="15.75" customHeight="1" x14ac:dyDescent="0.15">
      <c r="V782" s="3"/>
      <c r="W782" s="3"/>
    </row>
    <row r="783" spans="22:23" ht="15.75" customHeight="1" x14ac:dyDescent="0.15">
      <c r="V783" s="3"/>
      <c r="W783" s="3"/>
    </row>
    <row r="784" spans="22:23" ht="15.75" customHeight="1" x14ac:dyDescent="0.15">
      <c r="V784" s="3"/>
      <c r="W784" s="3"/>
    </row>
    <row r="785" spans="22:23" ht="15.75" customHeight="1" x14ac:dyDescent="0.15">
      <c r="V785" s="3"/>
      <c r="W785" s="3"/>
    </row>
    <row r="786" spans="22:23" ht="15.75" customHeight="1" x14ac:dyDescent="0.15">
      <c r="V786" s="3"/>
      <c r="W786" s="3"/>
    </row>
    <row r="787" spans="22:23" ht="15.75" customHeight="1" x14ac:dyDescent="0.15">
      <c r="V787" s="3"/>
      <c r="W787" s="3"/>
    </row>
    <row r="788" spans="22:23" ht="15.75" customHeight="1" x14ac:dyDescent="0.15">
      <c r="V788" s="3"/>
      <c r="W788" s="3"/>
    </row>
    <row r="789" spans="22:23" ht="15.75" customHeight="1" x14ac:dyDescent="0.15">
      <c r="V789" s="3"/>
      <c r="W789" s="3"/>
    </row>
    <row r="790" spans="22:23" ht="15.75" customHeight="1" x14ac:dyDescent="0.15">
      <c r="V790" s="3"/>
      <c r="W790" s="3"/>
    </row>
    <row r="791" spans="22:23" ht="15.75" customHeight="1" x14ac:dyDescent="0.15">
      <c r="V791" s="3"/>
      <c r="W791" s="3"/>
    </row>
    <row r="792" spans="22:23" ht="15.75" customHeight="1" x14ac:dyDescent="0.15">
      <c r="V792" s="3"/>
      <c r="W792" s="3"/>
    </row>
    <row r="793" spans="22:23" ht="15.75" customHeight="1" x14ac:dyDescent="0.15">
      <c r="V793" s="3"/>
      <c r="W793" s="3"/>
    </row>
    <row r="794" spans="22:23" ht="15.75" customHeight="1" x14ac:dyDescent="0.15">
      <c r="V794" s="3"/>
      <c r="W794" s="3"/>
    </row>
    <row r="795" spans="22:23" ht="15.75" customHeight="1" x14ac:dyDescent="0.15">
      <c r="V795" s="3"/>
      <c r="W795" s="3"/>
    </row>
    <row r="796" spans="22:23" ht="15.75" customHeight="1" x14ac:dyDescent="0.15">
      <c r="V796" s="3"/>
      <c r="W796" s="3"/>
    </row>
    <row r="797" spans="22:23" ht="15.75" customHeight="1" x14ac:dyDescent="0.15">
      <c r="V797" s="3"/>
      <c r="W797" s="3"/>
    </row>
    <row r="798" spans="22:23" ht="15.75" customHeight="1" x14ac:dyDescent="0.15">
      <c r="V798" s="3"/>
      <c r="W798" s="3"/>
    </row>
    <row r="799" spans="22:23" ht="15.75" customHeight="1" x14ac:dyDescent="0.15">
      <c r="V799" s="3"/>
      <c r="W799" s="3"/>
    </row>
    <row r="800" spans="22:23" ht="15.75" customHeight="1" x14ac:dyDescent="0.15">
      <c r="V800" s="3"/>
      <c r="W800" s="3"/>
    </row>
    <row r="801" spans="22:23" ht="15.75" customHeight="1" x14ac:dyDescent="0.15">
      <c r="V801" s="3"/>
      <c r="W801" s="3"/>
    </row>
    <row r="802" spans="22:23" ht="15.75" customHeight="1" x14ac:dyDescent="0.15">
      <c r="V802" s="3"/>
      <c r="W802" s="3"/>
    </row>
    <row r="803" spans="22:23" ht="15.75" customHeight="1" x14ac:dyDescent="0.15">
      <c r="V803" s="3"/>
      <c r="W803" s="3"/>
    </row>
    <row r="804" spans="22:23" ht="15.75" customHeight="1" x14ac:dyDescent="0.15">
      <c r="V804" s="3"/>
      <c r="W804" s="3"/>
    </row>
    <row r="805" spans="22:23" ht="15.75" customHeight="1" x14ac:dyDescent="0.15">
      <c r="V805" s="3"/>
      <c r="W805" s="3"/>
    </row>
    <row r="806" spans="22:23" ht="15.75" customHeight="1" x14ac:dyDescent="0.15">
      <c r="V806" s="3"/>
      <c r="W806" s="3"/>
    </row>
    <row r="807" spans="22:23" ht="15.75" customHeight="1" x14ac:dyDescent="0.15">
      <c r="V807" s="3"/>
      <c r="W807" s="3"/>
    </row>
    <row r="808" spans="22:23" ht="15.75" customHeight="1" x14ac:dyDescent="0.15">
      <c r="V808" s="3"/>
      <c r="W808" s="3"/>
    </row>
    <row r="809" spans="22:23" ht="15.75" customHeight="1" x14ac:dyDescent="0.15">
      <c r="V809" s="3"/>
      <c r="W809" s="3"/>
    </row>
    <row r="810" spans="22:23" ht="15.75" customHeight="1" x14ac:dyDescent="0.15">
      <c r="V810" s="3"/>
      <c r="W810" s="3"/>
    </row>
    <row r="811" spans="22:23" ht="15.75" customHeight="1" x14ac:dyDescent="0.15">
      <c r="V811" s="3"/>
      <c r="W811" s="3"/>
    </row>
    <row r="812" spans="22:23" ht="15.75" customHeight="1" x14ac:dyDescent="0.15">
      <c r="V812" s="3"/>
      <c r="W812" s="3"/>
    </row>
    <row r="813" spans="22:23" ht="15.75" customHeight="1" x14ac:dyDescent="0.15">
      <c r="V813" s="3"/>
      <c r="W813" s="3"/>
    </row>
    <row r="814" spans="22:23" ht="15.75" customHeight="1" x14ac:dyDescent="0.15">
      <c r="V814" s="3"/>
      <c r="W814" s="3"/>
    </row>
    <row r="815" spans="22:23" ht="15.75" customHeight="1" x14ac:dyDescent="0.15">
      <c r="V815" s="3"/>
      <c r="W815" s="3"/>
    </row>
    <row r="816" spans="22:23" ht="15.75" customHeight="1" x14ac:dyDescent="0.15">
      <c r="V816" s="3"/>
      <c r="W816" s="3"/>
    </row>
    <row r="817" spans="22:23" ht="15.75" customHeight="1" x14ac:dyDescent="0.15">
      <c r="V817" s="3"/>
      <c r="W817" s="3"/>
    </row>
    <row r="818" spans="22:23" ht="15.75" customHeight="1" x14ac:dyDescent="0.15">
      <c r="V818" s="3"/>
      <c r="W818" s="3"/>
    </row>
    <row r="819" spans="22:23" ht="15.75" customHeight="1" x14ac:dyDescent="0.15">
      <c r="V819" s="3"/>
      <c r="W819" s="3"/>
    </row>
    <row r="820" spans="22:23" ht="15.75" customHeight="1" x14ac:dyDescent="0.15">
      <c r="V820" s="3"/>
      <c r="W820" s="3"/>
    </row>
    <row r="821" spans="22:23" ht="15.75" customHeight="1" x14ac:dyDescent="0.15">
      <c r="V821" s="3"/>
      <c r="W821" s="3"/>
    </row>
    <row r="822" spans="22:23" ht="15.75" customHeight="1" x14ac:dyDescent="0.15">
      <c r="V822" s="3"/>
      <c r="W822" s="3"/>
    </row>
    <row r="823" spans="22:23" ht="15.75" customHeight="1" x14ac:dyDescent="0.15">
      <c r="V823" s="3"/>
      <c r="W823" s="3"/>
    </row>
    <row r="824" spans="22:23" ht="15.75" customHeight="1" x14ac:dyDescent="0.15">
      <c r="V824" s="3"/>
      <c r="W824" s="3"/>
    </row>
    <row r="825" spans="22:23" ht="15.75" customHeight="1" x14ac:dyDescent="0.15">
      <c r="V825" s="3"/>
      <c r="W825" s="3"/>
    </row>
    <row r="826" spans="22:23" ht="15.75" customHeight="1" x14ac:dyDescent="0.15">
      <c r="V826" s="3"/>
      <c r="W826" s="3"/>
    </row>
    <row r="827" spans="22:23" ht="15.75" customHeight="1" x14ac:dyDescent="0.15">
      <c r="V827" s="3"/>
      <c r="W827" s="3"/>
    </row>
    <row r="828" spans="22:23" ht="15.75" customHeight="1" x14ac:dyDescent="0.15">
      <c r="V828" s="3"/>
      <c r="W828" s="3"/>
    </row>
    <row r="829" spans="22:23" ht="15.75" customHeight="1" x14ac:dyDescent="0.15">
      <c r="V829" s="3"/>
      <c r="W829" s="3"/>
    </row>
    <row r="830" spans="22:23" ht="15.75" customHeight="1" x14ac:dyDescent="0.15">
      <c r="V830" s="3"/>
      <c r="W830" s="3"/>
    </row>
    <row r="831" spans="22:23" ht="15.75" customHeight="1" x14ac:dyDescent="0.15">
      <c r="V831" s="3"/>
      <c r="W831" s="3"/>
    </row>
    <row r="832" spans="22:23" ht="15.75" customHeight="1" x14ac:dyDescent="0.15">
      <c r="V832" s="3"/>
      <c r="W832" s="3"/>
    </row>
    <row r="833" spans="22:23" ht="15.75" customHeight="1" x14ac:dyDescent="0.15">
      <c r="V833" s="3"/>
      <c r="W833" s="3"/>
    </row>
    <row r="834" spans="22:23" ht="15.75" customHeight="1" x14ac:dyDescent="0.15">
      <c r="V834" s="3"/>
      <c r="W834" s="3"/>
    </row>
    <row r="835" spans="22:23" ht="15.75" customHeight="1" x14ac:dyDescent="0.15">
      <c r="V835" s="3"/>
      <c r="W835" s="3"/>
    </row>
    <row r="836" spans="22:23" ht="15.75" customHeight="1" x14ac:dyDescent="0.15">
      <c r="V836" s="3"/>
      <c r="W836" s="3"/>
    </row>
    <row r="837" spans="22:23" ht="15.75" customHeight="1" x14ac:dyDescent="0.15">
      <c r="V837" s="3"/>
      <c r="W837" s="3"/>
    </row>
    <row r="838" spans="22:23" ht="15.75" customHeight="1" x14ac:dyDescent="0.15">
      <c r="V838" s="3"/>
      <c r="W838" s="3"/>
    </row>
    <row r="839" spans="22:23" ht="15.75" customHeight="1" x14ac:dyDescent="0.15">
      <c r="V839" s="3"/>
      <c r="W839" s="3"/>
    </row>
    <row r="840" spans="22:23" ht="15.75" customHeight="1" x14ac:dyDescent="0.15">
      <c r="V840" s="3"/>
      <c r="W840" s="3"/>
    </row>
    <row r="841" spans="22:23" ht="15.75" customHeight="1" x14ac:dyDescent="0.15">
      <c r="V841" s="3"/>
      <c r="W841" s="3"/>
    </row>
    <row r="842" spans="22:23" ht="15.75" customHeight="1" x14ac:dyDescent="0.15">
      <c r="V842" s="3"/>
      <c r="W842" s="3"/>
    </row>
    <row r="843" spans="22:23" ht="15.75" customHeight="1" x14ac:dyDescent="0.15">
      <c r="V843" s="3"/>
      <c r="W843" s="3"/>
    </row>
    <row r="844" spans="22:23" ht="15.75" customHeight="1" x14ac:dyDescent="0.15">
      <c r="V844" s="3"/>
      <c r="W844" s="3"/>
    </row>
    <row r="845" spans="22:23" ht="15.75" customHeight="1" x14ac:dyDescent="0.15">
      <c r="V845" s="3"/>
      <c r="W845" s="3"/>
    </row>
    <row r="846" spans="22:23" ht="15.75" customHeight="1" x14ac:dyDescent="0.15">
      <c r="V846" s="3"/>
      <c r="W846" s="3"/>
    </row>
    <row r="847" spans="22:23" ht="15.75" customHeight="1" x14ac:dyDescent="0.15">
      <c r="V847" s="3"/>
      <c r="W847" s="3"/>
    </row>
    <row r="848" spans="22:23" ht="15.75" customHeight="1" x14ac:dyDescent="0.15">
      <c r="V848" s="3"/>
      <c r="W848" s="3"/>
    </row>
    <row r="849" spans="22:23" ht="15.75" customHeight="1" x14ac:dyDescent="0.15">
      <c r="V849" s="3"/>
      <c r="W849" s="3"/>
    </row>
    <row r="850" spans="22:23" ht="15.75" customHeight="1" x14ac:dyDescent="0.15">
      <c r="V850" s="3"/>
      <c r="W850" s="3"/>
    </row>
    <row r="851" spans="22:23" ht="15.75" customHeight="1" x14ac:dyDescent="0.15">
      <c r="V851" s="3"/>
      <c r="W851" s="3"/>
    </row>
    <row r="852" spans="22:23" ht="15.75" customHeight="1" x14ac:dyDescent="0.15">
      <c r="V852" s="3"/>
      <c r="W852" s="3"/>
    </row>
    <row r="853" spans="22:23" ht="15.75" customHeight="1" x14ac:dyDescent="0.15">
      <c r="V853" s="3"/>
      <c r="W853" s="3"/>
    </row>
    <row r="854" spans="22:23" ht="15.75" customHeight="1" x14ac:dyDescent="0.15">
      <c r="V854" s="3"/>
      <c r="W854" s="3"/>
    </row>
    <row r="855" spans="22:23" ht="15.75" customHeight="1" x14ac:dyDescent="0.15">
      <c r="V855" s="3"/>
      <c r="W855" s="3"/>
    </row>
    <row r="856" spans="22:23" ht="15.75" customHeight="1" x14ac:dyDescent="0.15">
      <c r="V856" s="3"/>
      <c r="W856" s="3"/>
    </row>
    <row r="857" spans="22:23" ht="15.75" customHeight="1" x14ac:dyDescent="0.15">
      <c r="V857" s="3"/>
      <c r="W857" s="3"/>
    </row>
    <row r="858" spans="22:23" ht="15.75" customHeight="1" x14ac:dyDescent="0.15">
      <c r="V858" s="3"/>
      <c r="W858" s="3"/>
    </row>
    <row r="859" spans="22:23" ht="15.75" customHeight="1" x14ac:dyDescent="0.15">
      <c r="V859" s="3"/>
      <c r="W859" s="3"/>
    </row>
    <row r="860" spans="22:23" ht="15.75" customHeight="1" x14ac:dyDescent="0.15">
      <c r="V860" s="3"/>
      <c r="W860" s="3"/>
    </row>
    <row r="861" spans="22:23" ht="15.75" customHeight="1" x14ac:dyDescent="0.15">
      <c r="V861" s="3"/>
      <c r="W861" s="3"/>
    </row>
    <row r="862" spans="22:23" ht="15.75" customHeight="1" x14ac:dyDescent="0.15">
      <c r="V862" s="3"/>
      <c r="W862" s="3"/>
    </row>
    <row r="863" spans="22:23" ht="15.75" customHeight="1" x14ac:dyDescent="0.15">
      <c r="V863" s="3"/>
      <c r="W863" s="3"/>
    </row>
    <row r="864" spans="22:23" ht="15.75" customHeight="1" x14ac:dyDescent="0.15">
      <c r="V864" s="3"/>
      <c r="W864" s="3"/>
    </row>
    <row r="865" spans="22:23" ht="15.75" customHeight="1" x14ac:dyDescent="0.15">
      <c r="V865" s="3"/>
      <c r="W865" s="3"/>
    </row>
    <row r="866" spans="22:23" ht="15.75" customHeight="1" x14ac:dyDescent="0.15">
      <c r="V866" s="3"/>
      <c r="W866" s="3"/>
    </row>
    <row r="867" spans="22:23" ht="15.75" customHeight="1" x14ac:dyDescent="0.15">
      <c r="V867" s="3"/>
      <c r="W867" s="3"/>
    </row>
    <row r="868" spans="22:23" ht="15.75" customHeight="1" x14ac:dyDescent="0.15">
      <c r="V868" s="3"/>
      <c r="W868" s="3"/>
    </row>
    <row r="869" spans="22:23" ht="15.75" customHeight="1" x14ac:dyDescent="0.15">
      <c r="V869" s="3"/>
      <c r="W869" s="3"/>
    </row>
    <row r="870" spans="22:23" ht="15.75" customHeight="1" x14ac:dyDescent="0.15">
      <c r="V870" s="3"/>
      <c r="W870" s="3"/>
    </row>
    <row r="871" spans="22:23" ht="15.75" customHeight="1" x14ac:dyDescent="0.15">
      <c r="V871" s="3"/>
      <c r="W871" s="3"/>
    </row>
    <row r="872" spans="22:23" ht="15.75" customHeight="1" x14ac:dyDescent="0.15">
      <c r="V872" s="3"/>
      <c r="W872" s="3"/>
    </row>
    <row r="873" spans="22:23" ht="15.75" customHeight="1" x14ac:dyDescent="0.15">
      <c r="V873" s="3"/>
      <c r="W873" s="3"/>
    </row>
    <row r="874" spans="22:23" ht="15.75" customHeight="1" x14ac:dyDescent="0.15">
      <c r="V874" s="3"/>
      <c r="W874" s="3"/>
    </row>
    <row r="875" spans="22:23" ht="15.75" customHeight="1" x14ac:dyDescent="0.15">
      <c r="V875" s="3"/>
      <c r="W875" s="3"/>
    </row>
    <row r="876" spans="22:23" ht="15.75" customHeight="1" x14ac:dyDescent="0.15">
      <c r="V876" s="3"/>
      <c r="W876" s="3"/>
    </row>
    <row r="877" spans="22:23" ht="15.75" customHeight="1" x14ac:dyDescent="0.15">
      <c r="V877" s="3"/>
      <c r="W877" s="3"/>
    </row>
    <row r="878" spans="22:23" ht="15.75" customHeight="1" x14ac:dyDescent="0.15">
      <c r="V878" s="3"/>
      <c r="W878" s="3"/>
    </row>
    <row r="879" spans="22:23" ht="15.75" customHeight="1" x14ac:dyDescent="0.15">
      <c r="V879" s="3"/>
      <c r="W879" s="3"/>
    </row>
    <row r="880" spans="22:23" ht="15.75" customHeight="1" x14ac:dyDescent="0.15">
      <c r="V880" s="3"/>
      <c r="W880" s="3"/>
    </row>
    <row r="881" spans="22:23" ht="15.75" customHeight="1" x14ac:dyDescent="0.15">
      <c r="V881" s="3"/>
      <c r="W881" s="3"/>
    </row>
    <row r="882" spans="22:23" ht="15.75" customHeight="1" x14ac:dyDescent="0.15">
      <c r="V882" s="3"/>
      <c r="W882" s="3"/>
    </row>
    <row r="883" spans="22:23" ht="15.75" customHeight="1" x14ac:dyDescent="0.15">
      <c r="V883" s="3"/>
      <c r="W883" s="3"/>
    </row>
    <row r="884" spans="22:23" ht="15.75" customHeight="1" x14ac:dyDescent="0.15">
      <c r="V884" s="3"/>
      <c r="W884" s="3"/>
    </row>
    <row r="885" spans="22:23" ht="15.75" customHeight="1" x14ac:dyDescent="0.15">
      <c r="V885" s="3"/>
      <c r="W885" s="3"/>
    </row>
    <row r="886" spans="22:23" ht="15.75" customHeight="1" x14ac:dyDescent="0.15">
      <c r="V886" s="3"/>
      <c r="W886" s="3"/>
    </row>
    <row r="887" spans="22:23" ht="15.75" customHeight="1" x14ac:dyDescent="0.15">
      <c r="V887" s="3"/>
      <c r="W887" s="3"/>
    </row>
    <row r="888" spans="22:23" ht="15.75" customHeight="1" x14ac:dyDescent="0.15">
      <c r="V888" s="3"/>
      <c r="W888" s="3"/>
    </row>
    <row r="889" spans="22:23" ht="15.75" customHeight="1" x14ac:dyDescent="0.15">
      <c r="V889" s="3"/>
      <c r="W889" s="3"/>
    </row>
    <row r="890" spans="22:23" ht="15.75" customHeight="1" x14ac:dyDescent="0.15">
      <c r="V890" s="3"/>
      <c r="W890" s="3"/>
    </row>
    <row r="891" spans="22:23" ht="15.75" customHeight="1" x14ac:dyDescent="0.15">
      <c r="V891" s="3"/>
      <c r="W891" s="3"/>
    </row>
    <row r="892" spans="22:23" ht="15.75" customHeight="1" x14ac:dyDescent="0.15">
      <c r="V892" s="3"/>
      <c r="W892" s="3"/>
    </row>
    <row r="893" spans="22:23" ht="15.75" customHeight="1" x14ac:dyDescent="0.15">
      <c r="V893" s="3"/>
      <c r="W893" s="3"/>
    </row>
    <row r="894" spans="22:23" ht="15.75" customHeight="1" x14ac:dyDescent="0.15">
      <c r="V894" s="3"/>
      <c r="W894" s="3"/>
    </row>
    <row r="895" spans="22:23" ht="15.75" customHeight="1" x14ac:dyDescent="0.15">
      <c r="V895" s="3"/>
      <c r="W895" s="3"/>
    </row>
    <row r="896" spans="22:23" ht="15.75" customHeight="1" x14ac:dyDescent="0.15">
      <c r="V896" s="3"/>
      <c r="W896" s="3"/>
    </row>
    <row r="897" spans="22:23" ht="15.75" customHeight="1" x14ac:dyDescent="0.15">
      <c r="V897" s="3"/>
      <c r="W897" s="3"/>
    </row>
    <row r="898" spans="22:23" ht="15.75" customHeight="1" x14ac:dyDescent="0.15">
      <c r="V898" s="3"/>
      <c r="W898" s="3"/>
    </row>
    <row r="899" spans="22:23" ht="15.75" customHeight="1" x14ac:dyDescent="0.15">
      <c r="V899" s="3"/>
      <c r="W899" s="3"/>
    </row>
    <row r="900" spans="22:23" ht="15.75" customHeight="1" x14ac:dyDescent="0.15">
      <c r="V900" s="3"/>
      <c r="W900" s="3"/>
    </row>
    <row r="901" spans="22:23" ht="15.75" customHeight="1" x14ac:dyDescent="0.15">
      <c r="V901" s="3"/>
      <c r="W901" s="3"/>
    </row>
    <row r="902" spans="22:23" ht="15.75" customHeight="1" x14ac:dyDescent="0.15">
      <c r="V902" s="3"/>
      <c r="W902" s="3"/>
    </row>
    <row r="903" spans="22:23" ht="15.75" customHeight="1" x14ac:dyDescent="0.15">
      <c r="V903" s="3"/>
      <c r="W903" s="3"/>
    </row>
    <row r="904" spans="22:23" ht="15.75" customHeight="1" x14ac:dyDescent="0.15">
      <c r="V904" s="3"/>
      <c r="W904" s="3"/>
    </row>
    <row r="905" spans="22:23" ht="15.75" customHeight="1" x14ac:dyDescent="0.15">
      <c r="V905" s="3"/>
      <c r="W905" s="3"/>
    </row>
    <row r="906" spans="22:23" ht="15.75" customHeight="1" x14ac:dyDescent="0.15">
      <c r="V906" s="3"/>
      <c r="W906" s="3"/>
    </row>
    <row r="907" spans="22:23" ht="15.75" customHeight="1" x14ac:dyDescent="0.15">
      <c r="V907" s="3"/>
      <c r="W907" s="3"/>
    </row>
    <row r="908" spans="22:23" ht="15.75" customHeight="1" x14ac:dyDescent="0.15">
      <c r="V908" s="3"/>
      <c r="W908" s="3"/>
    </row>
    <row r="909" spans="22:23" ht="15.75" customHeight="1" x14ac:dyDescent="0.15">
      <c r="V909" s="3"/>
      <c r="W909" s="3"/>
    </row>
    <row r="910" spans="22:23" ht="15.75" customHeight="1" x14ac:dyDescent="0.15">
      <c r="V910" s="3"/>
      <c r="W910" s="3"/>
    </row>
    <row r="911" spans="22:23" ht="15.75" customHeight="1" x14ac:dyDescent="0.15">
      <c r="V911" s="3"/>
      <c r="W911" s="3"/>
    </row>
    <row r="912" spans="22:23" ht="15.75" customHeight="1" x14ac:dyDescent="0.15">
      <c r="V912" s="3"/>
      <c r="W912" s="3"/>
    </row>
    <row r="913" spans="22:23" ht="15.75" customHeight="1" x14ac:dyDescent="0.15">
      <c r="V913" s="3"/>
      <c r="W913" s="3"/>
    </row>
    <row r="914" spans="22:23" ht="15.75" customHeight="1" x14ac:dyDescent="0.15">
      <c r="V914" s="3"/>
      <c r="W914" s="3"/>
    </row>
    <row r="915" spans="22:23" ht="15.75" customHeight="1" x14ac:dyDescent="0.15">
      <c r="V915" s="3"/>
      <c r="W915" s="3"/>
    </row>
    <row r="916" spans="22:23" ht="15.75" customHeight="1" x14ac:dyDescent="0.15">
      <c r="V916" s="3"/>
      <c r="W916" s="3"/>
    </row>
    <row r="917" spans="22:23" ht="15.75" customHeight="1" x14ac:dyDescent="0.15">
      <c r="V917" s="3"/>
      <c r="W917" s="3"/>
    </row>
    <row r="918" spans="22:23" ht="15.75" customHeight="1" x14ac:dyDescent="0.15">
      <c r="V918" s="3"/>
      <c r="W918" s="3"/>
    </row>
    <row r="919" spans="22:23" ht="15.75" customHeight="1" x14ac:dyDescent="0.15">
      <c r="V919" s="3"/>
      <c r="W919" s="3"/>
    </row>
    <row r="920" spans="22:23" ht="15.75" customHeight="1" x14ac:dyDescent="0.15">
      <c r="V920" s="3"/>
      <c r="W920" s="3"/>
    </row>
    <row r="921" spans="22:23" ht="15.75" customHeight="1" x14ac:dyDescent="0.15">
      <c r="V921" s="3"/>
      <c r="W921" s="3"/>
    </row>
    <row r="922" spans="22:23" ht="15.75" customHeight="1" x14ac:dyDescent="0.15">
      <c r="V922" s="3"/>
      <c r="W922" s="3"/>
    </row>
    <row r="923" spans="22:23" ht="15.75" customHeight="1" x14ac:dyDescent="0.15">
      <c r="V923" s="3"/>
      <c r="W923" s="3"/>
    </row>
    <row r="924" spans="22:23" ht="15.75" customHeight="1" x14ac:dyDescent="0.15">
      <c r="V924" s="3"/>
      <c r="W924" s="3"/>
    </row>
    <row r="925" spans="22:23" ht="15.75" customHeight="1" x14ac:dyDescent="0.15">
      <c r="V925" s="3"/>
      <c r="W925" s="3"/>
    </row>
    <row r="926" spans="22:23" ht="15.75" customHeight="1" x14ac:dyDescent="0.15">
      <c r="V926" s="3"/>
      <c r="W926" s="3"/>
    </row>
    <row r="927" spans="22:23" ht="15.75" customHeight="1" x14ac:dyDescent="0.15">
      <c r="V927" s="3"/>
      <c r="W927" s="3"/>
    </row>
    <row r="928" spans="22:23" ht="15.75" customHeight="1" x14ac:dyDescent="0.15">
      <c r="V928" s="3"/>
      <c r="W928" s="3"/>
    </row>
    <row r="929" spans="22:23" ht="15.75" customHeight="1" x14ac:dyDescent="0.15">
      <c r="V929" s="3"/>
      <c r="W929" s="3"/>
    </row>
    <row r="930" spans="22:23" ht="15.75" customHeight="1" x14ac:dyDescent="0.15">
      <c r="V930" s="3"/>
      <c r="W930" s="3"/>
    </row>
    <row r="931" spans="22:23" ht="15.75" customHeight="1" x14ac:dyDescent="0.15">
      <c r="V931" s="3"/>
      <c r="W931" s="3"/>
    </row>
    <row r="932" spans="22:23" ht="15.75" customHeight="1" x14ac:dyDescent="0.15">
      <c r="V932" s="3"/>
      <c r="W932" s="3"/>
    </row>
    <row r="933" spans="22:23" ht="15.75" customHeight="1" x14ac:dyDescent="0.15">
      <c r="V933" s="3"/>
      <c r="W933" s="3"/>
    </row>
    <row r="934" spans="22:23" ht="15.75" customHeight="1" x14ac:dyDescent="0.15">
      <c r="V934" s="3"/>
      <c r="W934" s="3"/>
    </row>
    <row r="935" spans="22:23" ht="15.75" customHeight="1" x14ac:dyDescent="0.15">
      <c r="V935" s="3"/>
      <c r="W935" s="3"/>
    </row>
    <row r="936" spans="22:23" ht="15.75" customHeight="1" x14ac:dyDescent="0.15">
      <c r="V936" s="3"/>
      <c r="W936" s="3"/>
    </row>
    <row r="937" spans="22:23" ht="15.75" customHeight="1" x14ac:dyDescent="0.15">
      <c r="V937" s="3"/>
      <c r="W937" s="3"/>
    </row>
    <row r="938" spans="22:23" ht="15.75" customHeight="1" x14ac:dyDescent="0.15">
      <c r="V938" s="3"/>
      <c r="W938" s="3"/>
    </row>
    <row r="939" spans="22:23" ht="15.75" customHeight="1" x14ac:dyDescent="0.15">
      <c r="V939" s="3"/>
      <c r="W939" s="3"/>
    </row>
    <row r="940" spans="22:23" ht="15.75" customHeight="1" x14ac:dyDescent="0.15">
      <c r="V940" s="3"/>
      <c r="W940" s="3"/>
    </row>
    <row r="941" spans="22:23" ht="15.75" customHeight="1" x14ac:dyDescent="0.15">
      <c r="V941" s="3"/>
      <c r="W941" s="3"/>
    </row>
    <row r="942" spans="22:23" ht="15.75" customHeight="1" x14ac:dyDescent="0.15">
      <c r="V942" s="3"/>
      <c r="W942" s="3"/>
    </row>
    <row r="943" spans="22:23" ht="15.75" customHeight="1" x14ac:dyDescent="0.15">
      <c r="V943" s="3"/>
      <c r="W943" s="3"/>
    </row>
    <row r="944" spans="22:23" ht="15.75" customHeight="1" x14ac:dyDescent="0.15">
      <c r="V944" s="3"/>
      <c r="W944" s="3"/>
    </row>
    <row r="945" spans="22:23" ht="15.75" customHeight="1" x14ac:dyDescent="0.15">
      <c r="V945" s="3"/>
      <c r="W945" s="3"/>
    </row>
    <row r="946" spans="22:23" ht="15.75" customHeight="1" x14ac:dyDescent="0.15">
      <c r="V946" s="3"/>
      <c r="W946" s="3"/>
    </row>
    <row r="947" spans="22:23" ht="15.75" customHeight="1" x14ac:dyDescent="0.15">
      <c r="V947" s="3"/>
      <c r="W947" s="3"/>
    </row>
    <row r="948" spans="22:23" ht="15.75" customHeight="1" x14ac:dyDescent="0.15">
      <c r="V948" s="3"/>
      <c r="W948" s="3"/>
    </row>
    <row r="949" spans="22:23" ht="15.75" customHeight="1" x14ac:dyDescent="0.15">
      <c r="V949" s="3"/>
      <c r="W949" s="3"/>
    </row>
    <row r="950" spans="22:23" ht="15.75" customHeight="1" x14ac:dyDescent="0.15">
      <c r="V950" s="3"/>
      <c r="W950" s="3"/>
    </row>
    <row r="951" spans="22:23" ht="15.75" customHeight="1" x14ac:dyDescent="0.15">
      <c r="V951" s="3"/>
      <c r="W951" s="3"/>
    </row>
    <row r="952" spans="22:23" ht="15.75" customHeight="1" x14ac:dyDescent="0.15">
      <c r="V952" s="3"/>
      <c r="W952" s="3"/>
    </row>
    <row r="953" spans="22:23" ht="15.75" customHeight="1" x14ac:dyDescent="0.15">
      <c r="V953" s="3"/>
      <c r="W953" s="3"/>
    </row>
    <row r="954" spans="22:23" ht="15.75" customHeight="1" x14ac:dyDescent="0.15">
      <c r="V954" s="3"/>
      <c r="W954" s="3"/>
    </row>
    <row r="955" spans="22:23" ht="15.75" customHeight="1" x14ac:dyDescent="0.15">
      <c r="V955" s="3"/>
      <c r="W955" s="3"/>
    </row>
    <row r="956" spans="22:23" ht="15.75" customHeight="1" x14ac:dyDescent="0.15">
      <c r="V956" s="3"/>
      <c r="W956" s="3"/>
    </row>
    <row r="957" spans="22:23" ht="15.75" customHeight="1" x14ac:dyDescent="0.15">
      <c r="V957" s="3"/>
      <c r="W957" s="3"/>
    </row>
    <row r="958" spans="22:23" ht="15.75" customHeight="1" x14ac:dyDescent="0.15">
      <c r="V958" s="3"/>
      <c r="W958" s="3"/>
    </row>
    <row r="959" spans="22:23" ht="15.75" customHeight="1" x14ac:dyDescent="0.15">
      <c r="V959" s="3"/>
      <c r="W959" s="3"/>
    </row>
    <row r="960" spans="22:23" ht="15.75" customHeight="1" x14ac:dyDescent="0.15">
      <c r="V960" s="3"/>
      <c r="W960" s="3"/>
    </row>
    <row r="961" spans="22:23" ht="15.75" customHeight="1" x14ac:dyDescent="0.15">
      <c r="V961" s="3"/>
      <c r="W961" s="3"/>
    </row>
    <row r="962" spans="22:23" ht="15.75" customHeight="1" x14ac:dyDescent="0.15">
      <c r="V962" s="3"/>
      <c r="W962" s="3"/>
    </row>
    <row r="963" spans="22:23" ht="15.75" customHeight="1" x14ac:dyDescent="0.15">
      <c r="V963" s="3"/>
      <c r="W963" s="3"/>
    </row>
    <row r="964" spans="22:23" ht="15.75" customHeight="1" x14ac:dyDescent="0.15">
      <c r="V964" s="3"/>
      <c r="W964" s="3"/>
    </row>
    <row r="965" spans="22:23" ht="15.75" customHeight="1" x14ac:dyDescent="0.15">
      <c r="V965" s="3"/>
      <c r="W965" s="3"/>
    </row>
    <row r="966" spans="22:23" ht="15.75" customHeight="1" x14ac:dyDescent="0.15">
      <c r="V966" s="3"/>
      <c r="W966" s="3"/>
    </row>
    <row r="967" spans="22:23" ht="15.75" customHeight="1" x14ac:dyDescent="0.15">
      <c r="V967" s="3"/>
      <c r="W967" s="3"/>
    </row>
    <row r="968" spans="22:23" ht="15.75" customHeight="1" x14ac:dyDescent="0.15">
      <c r="V968" s="3"/>
      <c r="W968" s="3"/>
    </row>
    <row r="969" spans="22:23" ht="15.75" customHeight="1" x14ac:dyDescent="0.15">
      <c r="V969" s="3"/>
      <c r="W969" s="3"/>
    </row>
    <row r="970" spans="22:23" ht="15.75" customHeight="1" x14ac:dyDescent="0.15">
      <c r="V970" s="3"/>
      <c r="W970" s="3"/>
    </row>
    <row r="971" spans="22:23" ht="15.75" customHeight="1" x14ac:dyDescent="0.15">
      <c r="V971" s="3"/>
      <c r="W971" s="3"/>
    </row>
    <row r="972" spans="22:23" ht="15.75" customHeight="1" x14ac:dyDescent="0.15">
      <c r="V972" s="3"/>
      <c r="W972" s="3"/>
    </row>
    <row r="973" spans="22:23" ht="15.75" customHeight="1" x14ac:dyDescent="0.15">
      <c r="V973" s="3"/>
      <c r="W973" s="3"/>
    </row>
    <row r="974" spans="22:23" ht="15.75" customHeight="1" x14ac:dyDescent="0.15">
      <c r="V974" s="3"/>
      <c r="W974" s="3"/>
    </row>
    <row r="975" spans="22:23" ht="15.75" customHeight="1" x14ac:dyDescent="0.15">
      <c r="V975" s="3"/>
      <c r="W975" s="3"/>
    </row>
    <row r="976" spans="22:23" ht="15.75" customHeight="1" x14ac:dyDescent="0.15">
      <c r="V976" s="3"/>
      <c r="W976" s="3"/>
    </row>
    <row r="977" spans="22:23" ht="15.75" customHeight="1" x14ac:dyDescent="0.15">
      <c r="V977" s="3"/>
      <c r="W977" s="3"/>
    </row>
    <row r="978" spans="22:23" ht="15.75" customHeight="1" x14ac:dyDescent="0.15">
      <c r="V978" s="3"/>
      <c r="W978" s="3"/>
    </row>
    <row r="979" spans="22:23" ht="15.75" customHeight="1" x14ac:dyDescent="0.15">
      <c r="V979" s="3"/>
      <c r="W979" s="3"/>
    </row>
    <row r="980" spans="22:23" ht="15.75" customHeight="1" x14ac:dyDescent="0.15">
      <c r="V980" s="3"/>
      <c r="W980" s="3"/>
    </row>
    <row r="981" spans="22:23" ht="15.75" customHeight="1" x14ac:dyDescent="0.15">
      <c r="V981" s="3"/>
      <c r="W981" s="3"/>
    </row>
    <row r="982" spans="22:23" ht="15.75" customHeight="1" x14ac:dyDescent="0.15">
      <c r="V982" s="3"/>
      <c r="W982" s="3"/>
    </row>
    <row r="983" spans="22:23" ht="15.75" customHeight="1" x14ac:dyDescent="0.15">
      <c r="V983" s="3"/>
      <c r="W983" s="3"/>
    </row>
    <row r="984" spans="22:23" ht="15.75" customHeight="1" x14ac:dyDescent="0.15">
      <c r="V984" s="3"/>
      <c r="W984" s="3"/>
    </row>
    <row r="985" spans="22:23" ht="15.75" customHeight="1" x14ac:dyDescent="0.15">
      <c r="V985" s="3"/>
      <c r="W985" s="3"/>
    </row>
    <row r="986" spans="22:23" ht="15.75" customHeight="1" x14ac:dyDescent="0.15">
      <c r="V986" s="3"/>
      <c r="W986" s="3"/>
    </row>
    <row r="987" spans="22:23" ht="15.75" customHeight="1" x14ac:dyDescent="0.15">
      <c r="V987" s="3"/>
      <c r="W987" s="3"/>
    </row>
    <row r="988" spans="22:23" ht="15.75" customHeight="1" x14ac:dyDescent="0.15">
      <c r="V988" s="3"/>
      <c r="W988" s="3"/>
    </row>
  </sheetData>
  <customSheetViews>
    <customSheetView guid="{5E989754-CFE4-4210-B251-ECB0A47F134E}" filter="1" showAutoFilter="1">
      <pageMargins left="0.7" right="0.7" top="0.78740157499999996" bottom="0.78740157499999996" header="0.3" footer="0.3"/>
      <autoFilter ref="FD9:FD37" xr:uid="{00000000-0000-0000-0000-000000000000}">
        <filterColumn colId="0">
          <customFilters>
            <customFilter operator="greaterThan" val="50"/>
          </customFilters>
        </filterColumn>
      </autoFilter>
      <extLst>
        <ext uri="GoogleSheetsCustomDataVersion1">
          <go:sheetsCustomData xmlns:go="http://customooxmlschemas.google.com/" filterViewId="378780121"/>
        </ext>
      </extLst>
    </customSheetView>
  </customSheetViews>
  <mergeCells count="1">
    <mergeCell ref="FQ6:FS6"/>
  </mergeCells>
  <pageMargins left="0.7" right="0.7" top="0.78740157499999996" bottom="0.78740157499999996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Overview</vt:lpstr>
      <vt:lpstr>Work</vt:lpstr>
      <vt:lpstr>Money</vt:lpstr>
      <vt:lpstr>Knowledge</vt:lpstr>
      <vt:lpstr>Time</vt:lpstr>
      <vt:lpstr>Power</vt:lpstr>
      <vt:lpstr>Health</vt:lpstr>
      <vt:lpstr>Correction coefficients</vt:lpstr>
      <vt:lpstr>Final metric_Gap&amp;Correction</vt:lpstr>
      <vt:lpstr>Results_Comparison EIGE score</vt:lpstr>
      <vt:lpstr>Contribution rescaled to 100</vt:lpstr>
      <vt:lpstr>Contribution equality</vt:lpstr>
      <vt:lpstr>Effective weight_leverage 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Shepherd</dc:creator>
  <cp:lastModifiedBy>Microsoft Office User</cp:lastModifiedBy>
  <cp:lastPrinted>2021-01-26T14:14:03Z</cp:lastPrinted>
  <dcterms:created xsi:type="dcterms:W3CDTF">2020-11-09T15:21:48Z</dcterms:created>
  <dcterms:modified xsi:type="dcterms:W3CDTF">2022-11-29T17:12:19Z</dcterms:modified>
</cp:coreProperties>
</file>